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polak\Desktop\OPST_metodické přílohy\"/>
    </mc:Choice>
  </mc:AlternateContent>
  <xr:revisionPtr revIDLastSave="0" documentId="8_{D3AA5118-2A2E-409A-B8E8-A322C8D86474}" xr6:coauthVersionLast="47" xr6:coauthVersionMax="47" xr10:uidLastSave="{00000000-0000-0000-0000-000000000000}"/>
  <bookViews>
    <workbookView xWindow="4044" yWindow="1776" windowWidth="13824" windowHeight="8004" xr2:uid="{00000000-000D-0000-FFFF-FFFF00000000}"/>
  </bookViews>
  <sheets>
    <sheet name="Obecná část" sheetId="3" r:id="rId1"/>
    <sheet name="Srážkové vody" sheetId="1" r:id="rId2"/>
    <sheet name="Šedé vod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F67" i="2"/>
  <c r="F69" i="2"/>
  <c r="F23" i="2"/>
  <c r="F22" i="2"/>
  <c r="F66" i="1" l="1"/>
  <c r="F62" i="1"/>
  <c r="F60" i="1"/>
  <c r="F57" i="1"/>
  <c r="F55" i="1"/>
  <c r="F54" i="1"/>
  <c r="F52" i="1"/>
  <c r="F51" i="1"/>
  <c r="F48" i="1"/>
  <c r="F46" i="1"/>
  <c r="F43" i="1"/>
  <c r="F41" i="1"/>
  <c r="F34" i="1"/>
  <c r="F30" i="1"/>
  <c r="F27" i="1"/>
  <c r="F23" i="1"/>
  <c r="F20" i="1"/>
  <c r="F77" i="1"/>
  <c r="F74" i="1"/>
  <c r="F72" i="1"/>
  <c r="F68" i="1"/>
  <c r="F65" i="1"/>
  <c r="F39" i="1"/>
  <c r="F38" i="1"/>
  <c r="F37" i="1"/>
  <c r="F33" i="1"/>
  <c r="F25" i="1"/>
  <c r="F22" i="1"/>
  <c r="F18" i="1"/>
  <c r="F17" i="1"/>
  <c r="F16" i="1"/>
  <c r="F15" i="1"/>
  <c r="F14" i="1"/>
  <c r="F13" i="1"/>
  <c r="F11" i="1"/>
  <c r="D20" i="3"/>
  <c r="F28" i="3"/>
  <c r="B29" i="3" s="1"/>
  <c r="F24" i="3"/>
  <c r="F23" i="3"/>
  <c r="F22" i="3"/>
  <c r="F7" i="3"/>
  <c r="B23" i="3" s="1"/>
  <c r="H23" i="3" s="1"/>
  <c r="H28" i="3"/>
  <c r="D19" i="3"/>
  <c r="F19" i="3" s="1"/>
  <c r="D18" i="3"/>
  <c r="F18" i="3" s="1"/>
  <c r="D16" i="3"/>
  <c r="F16" i="3" s="1"/>
  <c r="D12" i="3"/>
  <c r="F12" i="3" s="1"/>
  <c r="D10" i="3"/>
  <c r="F10" i="3" s="1"/>
  <c r="D14" i="3"/>
  <c r="D13" i="3"/>
  <c r="F13" i="3" s="1"/>
  <c r="F82" i="2"/>
  <c r="F63" i="2"/>
  <c r="F73" i="2"/>
  <c r="F65" i="2"/>
  <c r="F60" i="2"/>
  <c r="F58" i="2"/>
  <c r="F55" i="2"/>
  <c r="F53" i="2"/>
  <c r="F52" i="2"/>
  <c r="F50" i="2"/>
  <c r="F49" i="2"/>
  <c r="F46" i="2"/>
  <c r="F44" i="2"/>
  <c r="F41" i="2"/>
  <c r="F39" i="2"/>
  <c r="F37" i="2"/>
  <c r="F35" i="2"/>
  <c r="F32" i="2"/>
  <c r="F30" i="2"/>
  <c r="F26" i="2"/>
  <c r="F21" i="2"/>
  <c r="F19" i="2"/>
  <c r="F16" i="2"/>
  <c r="F81" i="2"/>
  <c r="F79" i="2"/>
  <c r="F77" i="2"/>
  <c r="F72" i="2"/>
  <c r="F64" i="2"/>
  <c r="F34" i="2"/>
  <c r="F29" i="2"/>
  <c r="F18" i="2"/>
  <c r="F15" i="2"/>
  <c r="F14" i="2"/>
  <c r="F12" i="2"/>
  <c r="F8" i="2"/>
  <c r="D7" i="1"/>
  <c r="F7" i="1" s="1"/>
  <c r="B13" i="3" l="1"/>
  <c r="B22" i="3"/>
  <c r="B25" i="3" s="1"/>
  <c r="H25" i="3" s="1"/>
  <c r="B16" i="3"/>
  <c r="H16" i="3" s="1"/>
  <c r="B24" i="3"/>
  <c r="H24" i="3" s="1"/>
  <c r="B19" i="3"/>
  <c r="B20" i="3" s="1"/>
  <c r="H20" i="3" s="1"/>
  <c r="H29" i="3"/>
  <c r="H7" i="3"/>
  <c r="H62" i="2"/>
  <c r="H57" i="2"/>
  <c r="H48" i="2"/>
  <c r="H43" i="2"/>
  <c r="H33" i="2"/>
  <c r="H28" i="2"/>
  <c r="H25" i="2"/>
  <c r="H8" i="2"/>
  <c r="H22" i="3" l="1"/>
  <c r="B17" i="3"/>
  <c r="H17" i="3" s="1"/>
  <c r="H19" i="3"/>
  <c r="B18" i="3"/>
  <c r="H18" i="3" s="1"/>
  <c r="B39" i="2"/>
  <c r="H39" i="2" s="1"/>
  <c r="B64" i="2"/>
  <c r="B63" i="2"/>
  <c r="H63" i="2" s="1"/>
  <c r="B72" i="2"/>
  <c r="B67" i="2"/>
  <c r="B35" i="2"/>
  <c r="B36" i="2" s="1"/>
  <c r="H36" i="2" s="1"/>
  <c r="B26" i="2"/>
  <c r="H26" i="2" s="1"/>
  <c r="B14" i="2"/>
  <c r="B23" i="2" s="1"/>
  <c r="B24" i="2" s="1"/>
  <c r="B18" i="2"/>
  <c r="B60" i="2"/>
  <c r="B82" i="2"/>
  <c r="H82" i="2" s="1"/>
  <c r="B58" i="2"/>
  <c r="B29" i="2"/>
  <c r="B32" i="2" s="1"/>
  <c r="H32" i="2" s="1"/>
  <c r="B15" i="2"/>
  <c r="B16" i="2" s="1"/>
  <c r="B17" i="2" s="1"/>
  <c r="B44" i="2"/>
  <c r="B47" i="2" s="1"/>
  <c r="H47" i="2" s="1"/>
  <c r="B49" i="2"/>
  <c r="B52" i="2" s="1"/>
  <c r="B79" i="2"/>
  <c r="B77" i="2"/>
  <c r="B12" i="2"/>
  <c r="B81" i="2"/>
  <c r="H81" i="2" s="1"/>
  <c r="B42" i="2"/>
  <c r="H42" i="2" s="1"/>
  <c r="B34" i="2"/>
  <c r="B37" i="2" s="1"/>
  <c r="B38" i="2" s="1"/>
  <c r="H58" i="2" l="1"/>
  <c r="B69" i="2"/>
  <c r="H60" i="2"/>
  <c r="H23" i="2"/>
  <c r="H35" i="2"/>
  <c r="H72" i="2"/>
  <c r="B73" i="2"/>
  <c r="H73" i="2" s="1"/>
  <c r="B74" i="2"/>
  <c r="H74" i="2" s="1"/>
  <c r="B50" i="2"/>
  <c r="H50" i="2" s="1"/>
  <c r="B19" i="2"/>
  <c r="H18" i="2"/>
  <c r="B22" i="2"/>
  <c r="H22" i="2" s="1"/>
  <c r="B21" i="2"/>
  <c r="H21" i="2" s="1"/>
  <c r="B61" i="2"/>
  <c r="H61" i="2" s="1"/>
  <c r="H12" i="2"/>
  <c r="B40" i="2"/>
  <c r="H40" i="2" s="1"/>
  <c r="B51" i="2"/>
  <c r="H51" i="2" s="1"/>
  <c r="B14" i="3"/>
  <c r="H14" i="3" s="1"/>
  <c r="H13" i="3"/>
  <c r="B78" i="2"/>
  <c r="H78" i="2" s="1"/>
  <c r="H77" i="2"/>
  <c r="B30" i="2"/>
  <c r="H29" i="2"/>
  <c r="H14" i="2"/>
  <c r="B68" i="2"/>
  <c r="H68" i="2" s="1"/>
  <c r="H67" i="2"/>
  <c r="H52" i="2"/>
  <c r="B53" i="2"/>
  <c r="H53" i="2" s="1"/>
  <c r="B65" i="2"/>
  <c r="H65" i="2" s="1"/>
  <c r="B66" i="2"/>
  <c r="H66" i="2" s="1"/>
  <c r="H64" i="2"/>
  <c r="B80" i="2"/>
  <c r="H80" i="2" s="1"/>
  <c r="H79" i="2"/>
  <c r="B59" i="2"/>
  <c r="H59" i="2" s="1"/>
  <c r="H15" i="2"/>
  <c r="B41" i="2"/>
  <c r="H41" i="2" s="1"/>
  <c r="H34" i="2"/>
  <c r="B54" i="2"/>
  <c r="H54" i="2" s="1"/>
  <c r="H49" i="2"/>
  <c r="B55" i="2"/>
  <c r="B46" i="2"/>
  <c r="H46" i="2" s="1"/>
  <c r="B45" i="2"/>
  <c r="H45" i="2" s="1"/>
  <c r="H44" i="2"/>
  <c r="B83" i="2"/>
  <c r="H83" i="2" s="1"/>
  <c r="B27" i="2"/>
  <c r="H27" i="2" s="1"/>
  <c r="H26" i="1"/>
  <c r="H29" i="1"/>
  <c r="H32" i="1"/>
  <c r="H36" i="1"/>
  <c r="H45" i="1"/>
  <c r="H50" i="1"/>
  <c r="H59" i="1"/>
  <c r="H64" i="1"/>
  <c r="H7" i="1"/>
  <c r="B10" i="3"/>
  <c r="B12" i="3" s="1"/>
  <c r="H12" i="3" s="1"/>
  <c r="B70" i="2" l="1"/>
  <c r="H70" i="2" s="1"/>
  <c r="H69" i="2"/>
  <c r="H24" i="2"/>
  <c r="B11" i="3"/>
  <c r="H11" i="3" s="1"/>
  <c r="H10" i="3"/>
  <c r="B20" i="2"/>
  <c r="H20" i="2" s="1"/>
  <c r="H19" i="2"/>
  <c r="H17" i="2"/>
  <c r="H16" i="2"/>
  <c r="H37" i="2"/>
  <c r="H38" i="2"/>
  <c r="H55" i="2"/>
  <c r="B56" i="2"/>
  <c r="H56" i="2" s="1"/>
  <c r="H30" i="2"/>
  <c r="B31" i="2"/>
  <c r="H31" i="2" s="1"/>
  <c r="B72" i="1"/>
  <c r="B74" i="1"/>
  <c r="B75" i="1" s="1"/>
  <c r="H75" i="1" s="1"/>
  <c r="B77" i="1"/>
  <c r="B78" i="1" s="1"/>
  <c r="B46" i="1"/>
  <c r="B76" i="1"/>
  <c r="B44" i="1"/>
  <c r="H44" i="1" s="1"/>
  <c r="B22" i="1"/>
  <c r="B23" i="1" s="1"/>
  <c r="B33" i="1"/>
  <c r="B34" i="1" s="1"/>
  <c r="B65" i="1"/>
  <c r="B67" i="1" s="1"/>
  <c r="B11" i="1"/>
  <c r="H11" i="1" s="1"/>
  <c r="B27" i="1"/>
  <c r="B28" i="1" s="1"/>
  <c r="H28" i="1" s="1"/>
  <c r="B60" i="1"/>
  <c r="B68" i="1"/>
  <c r="B69" i="1" s="1"/>
  <c r="B13" i="1"/>
  <c r="B14" i="1" s="1"/>
  <c r="B37" i="1"/>
  <c r="B51" i="1"/>
  <c r="B54" i="1" s="1"/>
  <c r="B62" i="1"/>
  <c r="B63" i="1" s="1"/>
  <c r="B30" i="1"/>
  <c r="B31" i="1" s="1"/>
  <c r="B38" i="1"/>
  <c r="H74" i="1" l="1"/>
  <c r="H77" i="1"/>
  <c r="H78" i="1"/>
  <c r="B57" i="1"/>
  <c r="B58" i="1" s="1"/>
  <c r="H58" i="1" s="1"/>
  <c r="B25" i="1"/>
  <c r="H25" i="1" s="1"/>
  <c r="H72" i="1"/>
  <c r="H76" i="1"/>
  <c r="B73" i="1"/>
  <c r="H73" i="1" s="1"/>
  <c r="B53" i="1"/>
  <c r="H53" i="1" s="1"/>
  <c r="B56" i="1"/>
  <c r="H56" i="1" s="1"/>
  <c r="B52" i="1"/>
  <c r="H52" i="1" s="1"/>
  <c r="B55" i="1"/>
  <c r="H55" i="1" s="1"/>
  <c r="B20" i="1"/>
  <c r="H20" i="1" s="1"/>
  <c r="B21" i="1"/>
  <c r="H21" i="1" s="1"/>
  <c r="H51" i="1"/>
  <c r="H27" i="1"/>
  <c r="H13" i="1"/>
  <c r="B47" i="1"/>
  <c r="B49" i="1"/>
  <c r="B48" i="1"/>
  <c r="H54" i="1"/>
  <c r="B41" i="1"/>
  <c r="H38" i="1"/>
  <c r="B61" i="1"/>
  <c r="H61" i="1" s="1"/>
  <c r="H60" i="1"/>
  <c r="H63" i="1"/>
  <c r="H62" i="1"/>
  <c r="H67" i="1"/>
  <c r="H65" i="1"/>
  <c r="H31" i="1"/>
  <c r="H30" i="1"/>
  <c r="H14" i="1"/>
  <c r="B35" i="1"/>
  <c r="H33" i="1"/>
  <c r="B39" i="1"/>
  <c r="B40" i="1" s="1"/>
  <c r="H37" i="1"/>
  <c r="H69" i="1"/>
  <c r="H68" i="1"/>
  <c r="B24" i="1"/>
  <c r="H22" i="1"/>
  <c r="B66" i="1"/>
  <c r="H66" i="1" s="1"/>
  <c r="B15" i="1"/>
  <c r="H15" i="1" s="1"/>
  <c r="B18" i="1"/>
  <c r="B16" i="1"/>
  <c r="H16" i="1" s="1"/>
  <c r="B17" i="1"/>
  <c r="H17" i="1" s="1"/>
  <c r="H57" i="1" l="1"/>
  <c r="H18" i="1"/>
  <c r="B19" i="1"/>
  <c r="H19" i="1" s="1"/>
  <c r="H39" i="1"/>
  <c r="H40" i="1"/>
  <c r="H34" i="1"/>
  <c r="H35" i="1"/>
  <c r="B43" i="1"/>
  <c r="H24" i="1"/>
  <c r="H23" i="1"/>
  <c r="H41" i="1" l="1"/>
  <c r="B42" i="1"/>
  <c r="H42" i="1" s="1"/>
  <c r="H48" i="1"/>
  <c r="H47" i="1"/>
  <c r="H43" i="1"/>
  <c r="H46" i="1"/>
  <c r="H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Bartacek Jan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"Srážkové vody"</t>
        </r>
      </text>
    </comment>
    <comment ref="D1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"Srážkové vody"</t>
        </r>
      </text>
    </comment>
    <comment ref="D1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"Srážkové vody"</t>
        </r>
      </text>
    </comment>
    <comment ref="D1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  <comment ref="D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  <comment ref="D1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Bartacek Jan</author>
  </authors>
  <commentList>
    <comment ref="D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Bartacek Jan</author>
  </authors>
  <commentList>
    <comment ref="D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</commentList>
</comments>
</file>

<file path=xl/sharedStrings.xml><?xml version="1.0" encoding="utf-8"?>
<sst xmlns="http://schemas.openxmlformats.org/spreadsheetml/2006/main" count="193" uniqueCount="115">
  <si>
    <t>Systém využití srážkových vod</t>
  </si>
  <si>
    <t>Způsobilost žadatele</t>
  </si>
  <si>
    <t>Je žadatel způsobilou organizací?</t>
  </si>
  <si>
    <t>Jímání srážkových vod</t>
  </si>
  <si>
    <t>Vyskytují se na střeše problematické povrchy?</t>
  </si>
  <si>
    <t>Azbest</t>
  </si>
  <si>
    <t>Měděné, olověné nebo pozinkované plechy</t>
  </si>
  <si>
    <t>Zelená střecha</t>
  </si>
  <si>
    <t>Jiná</t>
  </si>
  <si>
    <t>Jaká?</t>
  </si>
  <si>
    <t>Je předpokládaná kvalita vody ze střechy vhodná pro zamýšlené účely využití?</t>
  </si>
  <si>
    <t>Transport srážkové vody</t>
  </si>
  <si>
    <t>Potrubí pro srážkové vody je navrženo v souladu s ČSN EN 12056-1 a ČSN EN 12056-3.</t>
  </si>
  <si>
    <t>Předčištění srážkové vody</t>
  </si>
  <si>
    <t>Je navržen vhodný systém předčištění?</t>
  </si>
  <si>
    <t>Úprava srážkové vody</t>
  </si>
  <si>
    <t>Odpovídá navržená úprava předpokládané kvalitě srážkových vod?</t>
  </si>
  <si>
    <t>Odpovídá navržená úprava požadované kvalitě pro navrhované využití užitkové vody?</t>
  </si>
  <si>
    <t>Akumulace upravené srážkové vody</t>
  </si>
  <si>
    <t>Je navržena vhodná akumulace upravené srážkové vody?</t>
  </si>
  <si>
    <t>Odpovídá výpočet objemu akumulace normě ČSN EN 16941-1?</t>
  </si>
  <si>
    <t>Akumulace předčištěné srážkové vody</t>
  </si>
  <si>
    <t>Doplňování dalším zdrojem vody</t>
  </si>
  <si>
    <t>Je navrženo doplňování dalším zdrojem vody?</t>
  </si>
  <si>
    <t>Je pro doplňování použita pitná voda?</t>
  </si>
  <si>
    <t>Odpovídá prvek doplňování pitnou vodou normě ČSN EN 16941-1?</t>
  </si>
  <si>
    <t>Odpovídá předpokládaná kvalita doplňující vody požadované kvalitě pro navrhované využití užitkové vody?</t>
  </si>
  <si>
    <t>Rozvody upravené srážkové vody (užitkové vody)</t>
  </si>
  <si>
    <t>Je navržen vhodný systém oddělení rozvodů užitkové vody?</t>
  </si>
  <si>
    <t>Je navrhované označení rozvodů užitkové vody v souladu s ČSN EN 16941-1?</t>
  </si>
  <si>
    <t>Ano</t>
  </si>
  <si>
    <t>Ne</t>
  </si>
  <si>
    <t>Systém zahrnuje využití srážkových vod</t>
  </si>
  <si>
    <t>Využití srážkové vody</t>
  </si>
  <si>
    <t>Je součástí posuzovaného projektu posouzení rizik?</t>
  </si>
  <si>
    <t>Odpovídá posouzení rizik normě ČSN EN 16941-1?</t>
  </si>
  <si>
    <t>Může způsob využití srážkových vod ohrozit zdraví nebo snížit komfort osob?</t>
  </si>
  <si>
    <t>Komentář</t>
  </si>
  <si>
    <t>Srážková voda se jímá ze střech</t>
  </si>
  <si>
    <t xml:space="preserve">Srážková voda se jímá ze zpevněných ploch bez autodopravy </t>
  </si>
  <si>
    <t xml:space="preserve">Srážková voda se jímá ze zpevněných ploch pro  autodopravu </t>
  </si>
  <si>
    <t>Vysvětlení</t>
  </si>
  <si>
    <t>Je akumulace srážkové vody součástí systému?</t>
  </si>
  <si>
    <t>Uvažuje se využití srážkové vody uvnitř budov?</t>
  </si>
  <si>
    <t>Způsobuje jímací povrch zhoršenou kvalitu vody?</t>
  </si>
  <si>
    <t>Má být otázka aktivní?</t>
  </si>
  <si>
    <t>Požadovaná hodnota indikátoru</t>
  </si>
  <si>
    <t>Hodnota odpovědi</t>
  </si>
  <si>
    <t>Je předpokládaná kvalita vody ze zpevněných ploch vhodná pro zamýšlené účely využití?</t>
  </si>
  <si>
    <t>Je výpočet objemu akumulace v souladu s normou ČSN EN 16941-1?</t>
  </si>
  <si>
    <t>Je vyžadována úprava srážkové vody z jiného důvodu?</t>
  </si>
  <si>
    <t>Je možné provozovat systém bez doplňování jiným zdrojem vody?</t>
  </si>
  <si>
    <t>Celkové shrnutí</t>
  </si>
  <si>
    <t>Brání tyto nedostatky v udělení podpoře posuzovanému projektu?</t>
  </si>
  <si>
    <t>Byly nalezeny významné technické nedostatky systému využití srážkových vod na základě specifických otázek formuláře?</t>
  </si>
  <si>
    <t>Byly nalezeny další významné technické rozpory systému využití srážkových vod s normami ČSN 75 6780 a ČSN EN 16941-1 nebo s jinými relevantními normami?</t>
  </si>
  <si>
    <t>Doporučujete udělení podpory pozuzovanému projektu?</t>
  </si>
  <si>
    <t>S výhradami</t>
  </si>
  <si>
    <t>Odpovědi bránící udělení dotace</t>
  </si>
  <si>
    <t>Irelevantní otázky</t>
  </si>
  <si>
    <t>Systém využití šedých vod</t>
  </si>
  <si>
    <t>Jímání šedých vod</t>
  </si>
  <si>
    <t>Šedá voda se jímá z koupelen (vany, sprchy, umyvadla)</t>
  </si>
  <si>
    <t>Šedá voda se jímá z praček</t>
  </si>
  <si>
    <t>Je předpokládaná kvalita vody z pračky vhodná pro zamýšlené účely využití?</t>
  </si>
  <si>
    <t>Šedá voda se jímá z kuchyně</t>
  </si>
  <si>
    <t>Systém zahrnuje využití šedých vod</t>
  </si>
  <si>
    <t xml:space="preserve">Šedá voda se jímá z toalet </t>
  </si>
  <si>
    <t>Transport šedé vody</t>
  </si>
  <si>
    <t>Šedá voda se jímá z jiného zdroje</t>
  </si>
  <si>
    <t>Je předpokládaná kvalita vody z jiného zroje vhodná pro zamýšlené účely využití?</t>
  </si>
  <si>
    <t>Potrubí pro srážkové vody je navrženo v souladu s ČSN EN 12056-2.</t>
  </si>
  <si>
    <t>Akumulace surové šedé vody</t>
  </si>
  <si>
    <t>Je akumulační nádrž opatřena přepadem?</t>
  </si>
  <si>
    <t>Je objem akumulace navržen v souladu s normou ČSN 75 6780?</t>
  </si>
  <si>
    <t>Úprava šedé vody</t>
  </si>
  <si>
    <t>Odpovídá typ zařízení pro úpravu šedé vody normě ČSN EN 12056-2 a ČSN 75 6780?</t>
  </si>
  <si>
    <t>Je v projektu uveden dostatek technických údajů, aby bylo ožné posoudit správnost dimenzování?</t>
  </si>
  <si>
    <t>Je technologie úpravy šedé vody správně navržena a dimenzována?</t>
  </si>
  <si>
    <t>Odpovídá navržená úprava předpokládané kvalitě šedých vod?</t>
  </si>
  <si>
    <t>Je akumulace šedých vod součástí systému?</t>
  </si>
  <si>
    <t>Akumulace upravené šedé vody</t>
  </si>
  <si>
    <t>Je navržena vhodná akumulace upravené šedé vody?</t>
  </si>
  <si>
    <t>Odpovídá výpočet objemu akumulace normě ČSN EN 16941-2?</t>
  </si>
  <si>
    <t>Odpovídá prvek doplňování pitnou vodou normě ČSN EN 16941-2?</t>
  </si>
  <si>
    <t>Rozvody upravené šedé vody (užitkové vody)</t>
  </si>
  <si>
    <t>Je navrhované označení rozvodů užitkové vody v souladu s ČSN EN 16941-2?</t>
  </si>
  <si>
    <t>Využití upravené šedé vody</t>
  </si>
  <si>
    <t>Odpovídá posouzení rizik normě ČSN ISO 20426?</t>
  </si>
  <si>
    <t>Je navrženo využití uprvené šedé vody vně budovy?</t>
  </si>
  <si>
    <t>Kontrola a monitoring kvality užitkové vody</t>
  </si>
  <si>
    <t>Je součástí posuzovaného technologie desinfekce upravené vody?</t>
  </si>
  <si>
    <t>Odpovídá desinfekce normě ČSN EN 16941-2?</t>
  </si>
  <si>
    <t>Byly nalezeny významné technické nedostatky systému využití šedých vod na základě specifických otázek formuláře?</t>
  </si>
  <si>
    <t>Byly nalezeny další významné technické rozpory systému využití šedých vod s normami ČSN 75 6780 a ČSN EN 16941-2 nebo s jinými relevantními normami?</t>
  </si>
  <si>
    <t>Výhrady, které musí být zohledněny v revidovaném projektu</t>
  </si>
  <si>
    <t>Část 3 - Využití šedých vod</t>
  </si>
  <si>
    <t>Využití srážkových vod</t>
  </si>
  <si>
    <t>Byly nalezeny významné technické nedostatky systému využití srážkových vod?</t>
  </si>
  <si>
    <t>Shrnutí významných technických připomínek</t>
  </si>
  <si>
    <t>Doporučujete udělení podpory části projektu týkajícího se nakládání se srážkovou vodou?</t>
  </si>
  <si>
    <t>Využití šedých vod</t>
  </si>
  <si>
    <t>Byly nalezeny významné technické nedostatky systému využití šedých vod?</t>
  </si>
  <si>
    <t>Doporučujete udělení podpory části projektu týkajícího se nakládání se šedou vodou?</t>
  </si>
  <si>
    <t>Doložení povinných příloh</t>
  </si>
  <si>
    <t>Je součástí předloženého projektu souhlasné vyjádření hygienické stanice?</t>
  </si>
  <si>
    <t>Je součástí předloženého projektu plán provozu a údržby zařízení?</t>
  </si>
  <si>
    <t>Respektuje plán provozu a údržby zařízení vyjádření hygienické stanice a odpovídá normám ČSN EN 16941-1 a ČSN EN 16941-2?</t>
  </si>
  <si>
    <t>Závěr</t>
  </si>
  <si>
    <t>Doporučujete udělení podpory navrhovanému projektu?</t>
  </si>
  <si>
    <t>Část 1 - Celkové shrnutí</t>
  </si>
  <si>
    <t>Část 2 - Využití srážkový vod</t>
  </si>
  <si>
    <t>Je předpokládané množství vznikající šedé vody vypočítáno v souladu s ČSN EN 16941-2?</t>
  </si>
  <si>
    <t>Je předpokládané množství využité užitkové vody vypočítáno v souladu s ČSN EN 16941-2?</t>
  </si>
  <si>
    <t>Může způsob využití vyčištěných šedých vod ohrozit zdraví nebo snížit komfort osob?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</si>
</sst>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4" fillId="3" borderId="0" xfId="0" applyFont="1" applyFill="1"/>
    <xf numFmtId="0" fontId="3" fillId="4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</cellXfs>
  <cellStyles count="1">
    <cellStyle name="Normální" xfId="0" builtinId="0"/>
  </cellStyles>
  <dxfs count="54"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Normal="100" workbookViewId="0">
      <selection activeCell="W14" sqref="W14"/>
    </sheetView>
  </sheetViews>
  <sheetFormatPr defaultRowHeight="14.4" x14ac:dyDescent="0.3"/>
  <cols>
    <col min="1" max="1" width="4.33203125" customWidth="1"/>
    <col min="2" max="2" width="3" style="1" hidden="1" customWidth="1"/>
    <col min="3" max="3" width="34.6640625" style="3" customWidth="1"/>
    <col min="4" max="4" width="10.33203125" customWidth="1"/>
    <col min="5" max="5" width="36.6640625" customWidth="1"/>
    <col min="6" max="6" width="5.88671875" hidden="1" customWidth="1"/>
    <col min="7" max="7" width="5.5546875" hidden="1" customWidth="1"/>
    <col min="8" max="8" width="5.33203125" hidden="1" customWidth="1"/>
    <col min="9" max="17" width="8.88671875" hidden="1" customWidth="1"/>
    <col min="18" max="18" width="0" hidden="1" customWidth="1"/>
  </cols>
  <sheetData>
    <row r="1" spans="1:17" ht="23.4" x14ac:dyDescent="0.45">
      <c r="C1" s="18" t="s">
        <v>110</v>
      </c>
      <c r="D1" s="18"/>
      <c r="E1" s="18"/>
      <c r="N1" t="s">
        <v>30</v>
      </c>
      <c r="O1">
        <v>1</v>
      </c>
      <c r="P1">
        <v>0</v>
      </c>
      <c r="Q1">
        <v>1</v>
      </c>
    </row>
    <row r="3" spans="1:17" x14ac:dyDescent="0.3">
      <c r="C3" s="8" t="s">
        <v>58</v>
      </c>
      <c r="N3" t="s">
        <v>31</v>
      </c>
      <c r="O3">
        <v>0</v>
      </c>
      <c r="P3">
        <v>1</v>
      </c>
      <c r="Q3">
        <v>2</v>
      </c>
    </row>
    <row r="4" spans="1:17" x14ac:dyDescent="0.3">
      <c r="C4" s="9" t="s">
        <v>59</v>
      </c>
      <c r="N4" t="s">
        <v>57</v>
      </c>
      <c r="Q4">
        <v>3</v>
      </c>
    </row>
    <row r="6" spans="1:17" x14ac:dyDescent="0.3">
      <c r="A6" s="1" t="s">
        <v>1</v>
      </c>
      <c r="F6" t="s">
        <v>47</v>
      </c>
      <c r="G6" t="s">
        <v>46</v>
      </c>
      <c r="H6" t="s">
        <v>45</v>
      </c>
    </row>
    <row r="7" spans="1:17" x14ac:dyDescent="0.3">
      <c r="B7" s="1">
        <v>1</v>
      </c>
      <c r="C7" s="3" t="s">
        <v>2</v>
      </c>
      <c r="D7" s="10"/>
      <c r="E7" s="7"/>
      <c r="F7">
        <f>IFERROR(LOOKUP(D7,$N$1:$N$3,$O$1:$O$3),0)</f>
        <v>0</v>
      </c>
      <c r="G7">
        <v>1</v>
      </c>
      <c r="H7">
        <f>IF(B7=G7,1,2)</f>
        <v>1</v>
      </c>
    </row>
    <row r="9" spans="1:17" x14ac:dyDescent="0.3">
      <c r="A9" s="1" t="s">
        <v>97</v>
      </c>
    </row>
    <row r="10" spans="1:17" ht="43.8" thickBot="1" x14ac:dyDescent="0.35">
      <c r="B10" s="1">
        <f>+F7*'Srážkové vody'!F11</f>
        <v>0</v>
      </c>
      <c r="C10" s="3" t="s">
        <v>98</v>
      </c>
      <c r="D10" s="4" t="str">
        <f>IF(OR('Srážkové vody'!D72="Ano",'Srážkové vody'!D74="Ano"),"Ano","Ne")</f>
        <v>Ne</v>
      </c>
      <c r="E10" s="7"/>
      <c r="F10">
        <f>IFERROR(LOOKUP(D10,$N$1:$N$3,$O$1:$O$3),0)</f>
        <v>0</v>
      </c>
      <c r="G10">
        <v>1</v>
      </c>
      <c r="H10">
        <f t="shared" ref="H10:H14" si="0">IF(B10=G10,1,2)</f>
        <v>2</v>
      </c>
    </row>
    <row r="11" spans="1:17" ht="57" customHeight="1" thickBot="1" x14ac:dyDescent="0.35">
      <c r="B11" s="1">
        <f>+B10*F10</f>
        <v>0</v>
      </c>
      <c r="C11" s="5" t="s">
        <v>99</v>
      </c>
      <c r="D11" s="16"/>
      <c r="E11" s="17"/>
      <c r="G11">
        <v>1</v>
      </c>
      <c r="H11">
        <f t="shared" si="0"/>
        <v>2</v>
      </c>
    </row>
    <row r="12" spans="1:17" ht="57" customHeight="1" x14ac:dyDescent="0.3">
      <c r="B12" s="1">
        <f>F7*B10*F10</f>
        <v>0</v>
      </c>
      <c r="C12" s="5" t="s">
        <v>53</v>
      </c>
      <c r="D12" s="4">
        <f>'Srážkové vody'!D76</f>
        <v>0</v>
      </c>
      <c r="E12" s="7"/>
      <c r="F12">
        <f>IFERROR(LOOKUP(D12,$N$1:$N$3,$O$1:$O$3),0)</f>
        <v>0</v>
      </c>
      <c r="G12">
        <v>1</v>
      </c>
      <c r="H12">
        <f>IF(B12=G12,1,2)</f>
        <v>2</v>
      </c>
    </row>
    <row r="13" spans="1:17" ht="57" customHeight="1" thickBot="1" x14ac:dyDescent="0.35">
      <c r="B13" s="1">
        <f>F7*'Srážkové vody'!F11</f>
        <v>0</v>
      </c>
      <c r="C13" s="5" t="s">
        <v>100</v>
      </c>
      <c r="D13" s="4">
        <f>'Srážkové vody'!D77</f>
        <v>0</v>
      </c>
      <c r="E13" s="7"/>
      <c r="F13">
        <f>IFERROR(LOOKUP(D13,$N$1:$N$4,$Q$1:$Q$4),0)</f>
        <v>0</v>
      </c>
      <c r="G13">
        <v>1</v>
      </c>
      <c r="H13">
        <f t="shared" si="0"/>
        <v>2</v>
      </c>
    </row>
    <row r="14" spans="1:17" ht="57" customHeight="1" thickBot="1" x14ac:dyDescent="0.35">
      <c r="B14" s="1">
        <f>+B13*F13</f>
        <v>0</v>
      </c>
      <c r="C14" s="5" t="s">
        <v>41</v>
      </c>
      <c r="D14" s="19" t="str">
        <f>IF('Srážkové vody'!D78:E78=0,"",'Srážkové vody'!D78:E78)</f>
        <v/>
      </c>
      <c r="E14" s="20"/>
      <c r="G14">
        <v>3</v>
      </c>
      <c r="H14">
        <f t="shared" si="0"/>
        <v>2</v>
      </c>
    </row>
    <row r="15" spans="1:17" x14ac:dyDescent="0.3">
      <c r="A15" s="1" t="s">
        <v>101</v>
      </c>
    </row>
    <row r="16" spans="1:17" ht="29.4" thickBot="1" x14ac:dyDescent="0.35">
      <c r="B16" s="1">
        <f>+F7*'Šedé vody'!F12</f>
        <v>0</v>
      </c>
      <c r="C16" s="3" t="s">
        <v>102</v>
      </c>
      <c r="D16" s="4" t="str">
        <f>IF(OR('Šedé vody'!D77="Ano",'Šedé vody'!D79="Ano"),"Ano","Ne")</f>
        <v>Ne</v>
      </c>
      <c r="E16" s="7"/>
      <c r="F16">
        <f>IFERROR(LOOKUP(D16,$N$1:$N$3,$O$1:$O$3),0)</f>
        <v>0</v>
      </c>
      <c r="G16">
        <v>1</v>
      </c>
      <c r="H16">
        <f t="shared" ref="H16:H17" si="1">IF(B16=G16,1,2)</f>
        <v>2</v>
      </c>
    </row>
    <row r="17" spans="1:8" ht="58.2" customHeight="1" thickBot="1" x14ac:dyDescent="0.35">
      <c r="B17" s="1">
        <f>+B16*F16</f>
        <v>0</v>
      </c>
      <c r="C17" s="5" t="s">
        <v>99</v>
      </c>
      <c r="D17" s="16"/>
      <c r="E17" s="17"/>
      <c r="G17">
        <v>1</v>
      </c>
      <c r="H17">
        <f t="shared" si="1"/>
        <v>2</v>
      </c>
    </row>
    <row r="18" spans="1:8" ht="28.8" x14ac:dyDescent="0.3">
      <c r="B18" s="1">
        <f>F16*B16</f>
        <v>0</v>
      </c>
      <c r="C18" s="5" t="s">
        <v>53</v>
      </c>
      <c r="D18" s="4">
        <f>'Šedé vody'!D81</f>
        <v>0</v>
      </c>
      <c r="E18" s="7"/>
      <c r="F18">
        <f>IFERROR(LOOKUP(D18,$N$1:$N$3,$O$1:$O$3),0)</f>
        <v>0</v>
      </c>
      <c r="G18">
        <v>1</v>
      </c>
      <c r="H18">
        <f>IF(B18=G18,1,2)</f>
        <v>2</v>
      </c>
    </row>
    <row r="19" spans="1:8" ht="43.8" thickBot="1" x14ac:dyDescent="0.35">
      <c r="B19" s="1">
        <f>F7*'Šedé vody'!F12</f>
        <v>0</v>
      </c>
      <c r="C19" s="5" t="s">
        <v>103</v>
      </c>
      <c r="D19" s="4">
        <f>'Šedé vody'!D82</f>
        <v>0</v>
      </c>
      <c r="E19" s="7"/>
      <c r="F19">
        <f>IFERROR(LOOKUP(D19,$N$1:$N$4,$Q$1:$Q$4),0)</f>
        <v>0</v>
      </c>
      <c r="G19">
        <v>1</v>
      </c>
      <c r="H19">
        <f t="shared" ref="H19:H20" si="2">IF(B19=G19,1,2)</f>
        <v>2</v>
      </c>
    </row>
    <row r="20" spans="1:8" ht="58.95" customHeight="1" thickBot="1" x14ac:dyDescent="0.35">
      <c r="B20" s="1">
        <f>+B19*F19</f>
        <v>0</v>
      </c>
      <c r="C20" s="5" t="s">
        <v>95</v>
      </c>
      <c r="D20" s="19">
        <f>'Šedé vody'!D83:E83</f>
        <v>0</v>
      </c>
      <c r="E20" s="20"/>
      <c r="G20">
        <v>3</v>
      </c>
      <c r="H20">
        <f t="shared" si="2"/>
        <v>2</v>
      </c>
    </row>
    <row r="21" spans="1:8" x14ac:dyDescent="0.3">
      <c r="A21" s="1" t="s">
        <v>104</v>
      </c>
    </row>
    <row r="22" spans="1:8" ht="28.8" x14ac:dyDescent="0.3">
      <c r="B22" s="1">
        <f>+F7</f>
        <v>0</v>
      </c>
      <c r="C22" s="3" t="s">
        <v>105</v>
      </c>
      <c r="D22" s="10"/>
      <c r="E22" s="7"/>
      <c r="F22">
        <f>IFERROR(LOOKUP(D22,$N$1:$N$3,$O$1:$O$3),0)</f>
        <v>0</v>
      </c>
      <c r="G22">
        <v>1</v>
      </c>
      <c r="H22">
        <f t="shared" ref="H22:H25" si="3">IF(B22=G22,1,2)</f>
        <v>2</v>
      </c>
    </row>
    <row r="23" spans="1:8" ht="28.8" x14ac:dyDescent="0.3">
      <c r="B23" s="1">
        <f>+F7</f>
        <v>0</v>
      </c>
      <c r="C23" s="3" t="s">
        <v>106</v>
      </c>
      <c r="D23" s="10"/>
      <c r="E23" s="7"/>
      <c r="F23">
        <f>IFERROR(LOOKUP(D23,$N$1:$N$3,$O$1:$O$3),0)</f>
        <v>0</v>
      </c>
      <c r="G23">
        <v>1</v>
      </c>
      <c r="H23">
        <f t="shared" ref="H23" si="4">IF(B23=G23,1,2)</f>
        <v>2</v>
      </c>
    </row>
    <row r="24" spans="1:8" ht="58.2" thickBot="1" x14ac:dyDescent="0.35">
      <c r="B24" s="1">
        <f>+F7*F23</f>
        <v>0</v>
      </c>
      <c r="C24" s="3" t="s">
        <v>107</v>
      </c>
      <c r="D24" s="10"/>
      <c r="E24" s="7"/>
      <c r="F24">
        <f>IFERROR(LOOKUP(D24,$N$1:$N$4,$Q$1:$Q$4),0)</f>
        <v>0</v>
      </c>
      <c r="G24">
        <v>1</v>
      </c>
      <c r="H24">
        <f t="shared" ref="H24" si="5">IF(B24=G24,1,2)</f>
        <v>2</v>
      </c>
    </row>
    <row r="25" spans="1:8" ht="73.95" customHeight="1" thickBot="1" x14ac:dyDescent="0.35">
      <c r="B25" s="1">
        <f>+B22*F24</f>
        <v>0</v>
      </c>
      <c r="C25" s="5" t="s">
        <v>41</v>
      </c>
      <c r="D25" s="16"/>
      <c r="E25" s="17"/>
      <c r="G25">
        <v>2</v>
      </c>
      <c r="H25">
        <f t="shared" si="3"/>
        <v>2</v>
      </c>
    </row>
    <row r="27" spans="1:8" x14ac:dyDescent="0.3">
      <c r="A27" s="1" t="s">
        <v>108</v>
      </c>
    </row>
    <row r="28" spans="1:8" ht="29.4" thickBot="1" x14ac:dyDescent="0.35">
      <c r="B28" s="1">
        <v>1</v>
      </c>
      <c r="C28" s="5" t="s">
        <v>109</v>
      </c>
      <c r="D28" s="10"/>
      <c r="E28" s="7"/>
      <c r="F28">
        <f>IFERROR(LOOKUP(D28,$N$1:$N$4,$Q$1:$Q$4),0)</f>
        <v>0</v>
      </c>
      <c r="G28">
        <v>1</v>
      </c>
      <c r="H28">
        <f t="shared" ref="H28:H29" si="6">IF(B28=G28,1,2)</f>
        <v>1</v>
      </c>
    </row>
    <row r="29" spans="1:8" ht="87.6" customHeight="1" thickBot="1" x14ac:dyDescent="0.35">
      <c r="B29" s="1">
        <f>+B28*F28</f>
        <v>0</v>
      </c>
      <c r="C29" s="5" t="s">
        <v>95</v>
      </c>
      <c r="D29" s="16"/>
      <c r="E29" s="17"/>
      <c r="G29">
        <v>3</v>
      </c>
      <c r="H29">
        <f t="shared" si="6"/>
        <v>2</v>
      </c>
    </row>
  </sheetData>
  <sheetProtection sheet="1" objects="1" scenarios="1"/>
  <mergeCells count="7">
    <mergeCell ref="D25:E25"/>
    <mergeCell ref="D29:E29"/>
    <mergeCell ref="C1:E1"/>
    <mergeCell ref="D11:E11"/>
    <mergeCell ref="D14:E14"/>
    <mergeCell ref="D17:E17"/>
    <mergeCell ref="D20:E20"/>
  </mergeCells>
  <conditionalFormatting sqref="C7:E8">
    <cfRule type="expression" dxfId="53" priority="80">
      <formula>$H7=2</formula>
    </cfRule>
  </conditionalFormatting>
  <conditionalFormatting sqref="C10:E12">
    <cfRule type="expression" dxfId="52" priority="60">
      <formula>$H10=2</formula>
    </cfRule>
  </conditionalFormatting>
  <conditionalFormatting sqref="C13:E14">
    <cfRule type="expression" dxfId="51" priority="45">
      <formula>$H13=2</formula>
    </cfRule>
  </conditionalFormatting>
  <conditionalFormatting sqref="C16:E18">
    <cfRule type="expression" dxfId="50" priority="35">
      <formula>$H16=2</formula>
    </cfRule>
  </conditionalFormatting>
  <conditionalFormatting sqref="C19:E19">
    <cfRule type="expression" dxfId="49" priority="32">
      <formula>$H19=2</formula>
    </cfRule>
  </conditionalFormatting>
  <conditionalFormatting sqref="C20:E20">
    <cfRule type="expression" dxfId="48" priority="28">
      <formula>$H20=2</formula>
    </cfRule>
  </conditionalFormatting>
  <conditionalFormatting sqref="C22:E25">
    <cfRule type="expression" dxfId="47" priority="12">
      <formula>$H22=2</formula>
    </cfRule>
  </conditionalFormatting>
  <conditionalFormatting sqref="C28:E28">
    <cfRule type="expression" dxfId="46" priority="5">
      <formula>$H28=2</formula>
    </cfRule>
  </conditionalFormatting>
  <conditionalFormatting sqref="C29:E29">
    <cfRule type="expression" dxfId="45" priority="1">
      <formula>$H29=2</formula>
    </cfRule>
  </conditionalFormatting>
  <conditionalFormatting sqref="D7">
    <cfRule type="cellIs" dxfId="44" priority="79" operator="equal">
      <formula>"Ne"</formula>
    </cfRule>
  </conditionalFormatting>
  <conditionalFormatting sqref="D12">
    <cfRule type="cellIs" dxfId="43" priority="56" operator="equal">
      <formula>"Ano"</formula>
    </cfRule>
  </conditionalFormatting>
  <conditionalFormatting sqref="D13">
    <cfRule type="cellIs" dxfId="42" priority="42" operator="equal">
      <formula>"Ne"</formula>
    </cfRule>
  </conditionalFormatting>
  <conditionalFormatting sqref="D18">
    <cfRule type="cellIs" dxfId="41" priority="34" operator="equal">
      <formula>"Ano"</formula>
    </cfRule>
  </conditionalFormatting>
  <conditionalFormatting sqref="D19">
    <cfRule type="cellIs" dxfId="40" priority="29" operator="equal">
      <formula>"Ne"</formula>
    </cfRule>
  </conditionalFormatting>
  <conditionalFormatting sqref="D22:D24">
    <cfRule type="cellIs" dxfId="39" priority="9" operator="equal">
      <formula>"Ne"</formula>
    </cfRule>
  </conditionalFormatting>
  <conditionalFormatting sqref="D28">
    <cfRule type="cellIs" dxfId="38" priority="2" operator="equal">
      <formula>"Ne"</formula>
    </cfRule>
  </conditionalFormatting>
  <dataValidations count="2">
    <dataValidation type="list" allowBlank="1" showInputMessage="1" showErrorMessage="1" sqref="D13 D28 D19" xr:uid="{00000000-0002-0000-0000-000000000000}">
      <formula1>$N$1:$N$4</formula1>
    </dataValidation>
    <dataValidation type="list" allowBlank="1" showInputMessage="1" showErrorMessage="1" sqref="D7 D22:D24 D18 D16 D12 D10" xr:uid="{00000000-0002-0000-0000-000001000000}">
      <formula1>$N$1:$N$3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zoomScaleNormal="100" workbookViewId="0">
      <selection activeCell="D7" sqref="D7"/>
    </sheetView>
  </sheetViews>
  <sheetFormatPr defaultRowHeight="14.4" x14ac:dyDescent="0.3"/>
  <cols>
    <col min="1" max="1" width="4.33203125" customWidth="1"/>
    <col min="2" max="2" width="3" style="1" hidden="1" customWidth="1"/>
    <col min="3" max="3" width="34.6640625" style="3" customWidth="1"/>
    <col min="4" max="4" width="10.33203125" customWidth="1"/>
    <col min="5" max="5" width="36.6640625" customWidth="1"/>
    <col min="6" max="6" width="5.88671875" hidden="1" customWidth="1"/>
    <col min="7" max="7" width="5.5546875" hidden="1" customWidth="1"/>
    <col min="8" max="8" width="5.33203125" hidden="1" customWidth="1"/>
    <col min="9" max="17" width="8.88671875" hidden="1" customWidth="1"/>
  </cols>
  <sheetData>
    <row r="1" spans="1:17" ht="23.4" x14ac:dyDescent="0.45">
      <c r="C1" s="18" t="s">
        <v>111</v>
      </c>
      <c r="D1" s="18"/>
      <c r="E1" s="18"/>
    </row>
    <row r="2" spans="1:17" x14ac:dyDescent="0.3">
      <c r="N2" t="s">
        <v>30</v>
      </c>
      <c r="O2">
        <v>1</v>
      </c>
      <c r="P2">
        <v>0</v>
      </c>
      <c r="Q2">
        <v>1</v>
      </c>
    </row>
    <row r="3" spans="1:17" x14ac:dyDescent="0.3">
      <c r="C3" s="8" t="s">
        <v>58</v>
      </c>
      <c r="N3" t="s">
        <v>31</v>
      </c>
      <c r="O3">
        <v>0</v>
      </c>
      <c r="P3">
        <v>1</v>
      </c>
      <c r="Q3">
        <v>2</v>
      </c>
    </row>
    <row r="4" spans="1:17" x14ac:dyDescent="0.3">
      <c r="C4" s="9" t="s">
        <v>59</v>
      </c>
      <c r="N4" t="s">
        <v>57</v>
      </c>
      <c r="Q4">
        <v>3</v>
      </c>
    </row>
    <row r="6" spans="1:17" x14ac:dyDescent="0.3">
      <c r="A6" s="1" t="s">
        <v>1</v>
      </c>
      <c r="F6" t="s">
        <v>47</v>
      </c>
      <c r="G6" t="s">
        <v>46</v>
      </c>
      <c r="H6" t="s">
        <v>45</v>
      </c>
    </row>
    <row r="7" spans="1:17" x14ac:dyDescent="0.3">
      <c r="B7" s="1">
        <v>1</v>
      </c>
      <c r="C7" s="3" t="s">
        <v>2</v>
      </c>
      <c r="D7" s="4">
        <f>'Obecná část'!D7</f>
        <v>0</v>
      </c>
      <c r="E7" s="7"/>
      <c r="F7">
        <f>IFERROR(LOOKUP(D7,$N$2:$N$3,$O$2:$O$3),0)</f>
        <v>0</v>
      </c>
      <c r="G7">
        <v>1</v>
      </c>
      <c r="H7">
        <f>IF(B7=G7,1,2)</f>
        <v>1</v>
      </c>
    </row>
    <row r="10" spans="1:17" x14ac:dyDescent="0.3">
      <c r="A10" s="1" t="s">
        <v>0</v>
      </c>
    </row>
    <row r="11" spans="1:17" x14ac:dyDescent="0.3">
      <c r="B11" s="1">
        <f>F7</f>
        <v>0</v>
      </c>
      <c r="C11" s="3" t="s">
        <v>32</v>
      </c>
      <c r="D11" s="10"/>
      <c r="E11" s="11"/>
      <c r="F11">
        <f>IFERROR(LOOKUP(D11,$N$2:$N$3,$O$2:$O$3),0)</f>
        <v>0</v>
      </c>
      <c r="G11">
        <v>1</v>
      </c>
      <c r="H11">
        <f>IF(B11=G11,1,2)</f>
        <v>2</v>
      </c>
    </row>
    <row r="12" spans="1:17" x14ac:dyDescent="0.3">
      <c r="A12" s="2" t="s">
        <v>3</v>
      </c>
      <c r="D12" s="11"/>
      <c r="E12" s="11"/>
    </row>
    <row r="13" spans="1:17" x14ac:dyDescent="0.3">
      <c r="B13" s="1">
        <f>F11*F7</f>
        <v>0</v>
      </c>
      <c r="C13" s="3" t="s">
        <v>38</v>
      </c>
      <c r="D13" s="10"/>
      <c r="E13" s="11"/>
      <c r="F13">
        <f t="shared" ref="F13:F18" si="0">IFERROR(LOOKUP(D13,$N$2:$N$3,$O$2:$O$3),0)</f>
        <v>0</v>
      </c>
      <c r="G13">
        <v>1</v>
      </c>
      <c r="H13">
        <f>IF(B13=G13,1,2)</f>
        <v>2</v>
      </c>
    </row>
    <row r="14" spans="1:17" ht="14.4" customHeight="1" x14ac:dyDescent="0.3">
      <c r="B14" s="1">
        <f>+F13*B13</f>
        <v>0</v>
      </c>
      <c r="C14" s="3" t="s">
        <v>4</v>
      </c>
      <c r="D14" s="10"/>
      <c r="E14" s="11"/>
      <c r="F14">
        <f t="shared" si="0"/>
        <v>0</v>
      </c>
      <c r="G14">
        <v>1</v>
      </c>
      <c r="H14">
        <f t="shared" ref="H14:H69" si="1">IF(B14=G14,1,2)</f>
        <v>2</v>
      </c>
    </row>
    <row r="15" spans="1:17" x14ac:dyDescent="0.3">
      <c r="B15" s="1">
        <f>+$B$14*$F$14</f>
        <v>0</v>
      </c>
      <c r="C15" s="3" t="s">
        <v>5</v>
      </c>
      <c r="D15" s="10"/>
      <c r="E15" s="11"/>
      <c r="F15">
        <f t="shared" si="0"/>
        <v>0</v>
      </c>
      <c r="G15">
        <v>1</v>
      </c>
      <c r="H15">
        <f t="shared" si="1"/>
        <v>2</v>
      </c>
    </row>
    <row r="16" spans="1:17" ht="28.8" x14ac:dyDescent="0.3">
      <c r="B16" s="1">
        <f t="shared" ref="B16:B18" si="2">+$B$14*$F$14</f>
        <v>0</v>
      </c>
      <c r="C16" s="3" t="s">
        <v>6</v>
      </c>
      <c r="D16" s="10"/>
      <c r="E16" s="11"/>
      <c r="F16">
        <f t="shared" si="0"/>
        <v>0</v>
      </c>
      <c r="G16">
        <v>1</v>
      </c>
      <c r="H16">
        <f t="shared" si="1"/>
        <v>2</v>
      </c>
    </row>
    <row r="17" spans="1:8" x14ac:dyDescent="0.3">
      <c r="B17" s="1">
        <f t="shared" si="2"/>
        <v>0</v>
      </c>
      <c r="C17" s="3" t="s">
        <v>7</v>
      </c>
      <c r="D17" s="10"/>
      <c r="E17" s="11"/>
      <c r="F17">
        <f t="shared" si="0"/>
        <v>0</v>
      </c>
      <c r="G17">
        <v>1</v>
      </c>
      <c r="H17">
        <f t="shared" si="1"/>
        <v>2</v>
      </c>
    </row>
    <row r="18" spans="1:8" ht="15" thickBot="1" x14ac:dyDescent="0.35">
      <c r="B18" s="1">
        <f t="shared" si="2"/>
        <v>0</v>
      </c>
      <c r="C18" s="3" t="s">
        <v>8</v>
      </c>
      <c r="D18" s="10"/>
      <c r="E18" s="11"/>
      <c r="F18">
        <f t="shared" si="0"/>
        <v>0</v>
      </c>
      <c r="G18">
        <v>1</v>
      </c>
      <c r="H18">
        <f t="shared" si="1"/>
        <v>2</v>
      </c>
    </row>
    <row r="19" spans="1:8" ht="61.2" customHeight="1" thickBot="1" x14ac:dyDescent="0.35">
      <c r="B19" s="1">
        <f>+$B$18*$F$18</f>
        <v>0</v>
      </c>
      <c r="C19" s="3" t="s">
        <v>9</v>
      </c>
      <c r="D19" s="16"/>
      <c r="E19" s="17"/>
      <c r="G19">
        <v>1</v>
      </c>
      <c r="H19">
        <f t="shared" si="1"/>
        <v>2</v>
      </c>
    </row>
    <row r="20" spans="1:8" ht="29.4" thickBot="1" x14ac:dyDescent="0.35">
      <c r="B20" s="1">
        <f>+$B$13*$F$11</f>
        <v>0</v>
      </c>
      <c r="C20" s="3" t="s">
        <v>10</v>
      </c>
      <c r="D20" s="10"/>
      <c r="E20" s="11"/>
      <c r="F20">
        <f>IFERROR(LOOKUP(D20,$N$2:$N$3,$Q$2:$Q$3),0)</f>
        <v>0</v>
      </c>
      <c r="G20">
        <v>1</v>
      </c>
      <c r="H20">
        <f t="shared" si="1"/>
        <v>2</v>
      </c>
    </row>
    <row r="21" spans="1:8" ht="58.95" customHeight="1" thickBot="1" x14ac:dyDescent="0.35">
      <c r="B21" s="1">
        <f>B13*IF(F20+F14&gt;1,1,0)</f>
        <v>0</v>
      </c>
      <c r="C21" s="5" t="s">
        <v>37</v>
      </c>
      <c r="D21" s="16"/>
      <c r="E21" s="17"/>
      <c r="G21">
        <v>1</v>
      </c>
      <c r="H21">
        <f t="shared" si="1"/>
        <v>2</v>
      </c>
    </row>
    <row r="22" spans="1:8" ht="28.8" x14ac:dyDescent="0.3">
      <c r="B22" s="1">
        <f>+F11*F7</f>
        <v>0</v>
      </c>
      <c r="C22" s="3" t="s">
        <v>39</v>
      </c>
      <c r="D22" s="10"/>
      <c r="E22" s="11"/>
      <c r="F22">
        <f>IFERROR(LOOKUP(D22,$N$2:$N$3,$O$2:$O$3),0)</f>
        <v>0</v>
      </c>
      <c r="G22">
        <v>1</v>
      </c>
      <c r="H22">
        <f t="shared" si="1"/>
        <v>2</v>
      </c>
    </row>
    <row r="23" spans="1:8" ht="43.8" thickBot="1" x14ac:dyDescent="0.35">
      <c r="B23" s="1">
        <f>+B22*F11*F22</f>
        <v>0</v>
      </c>
      <c r="C23" s="3" t="s">
        <v>48</v>
      </c>
      <c r="D23" s="10"/>
      <c r="E23" s="11"/>
      <c r="F23">
        <f>IFERROR(LOOKUP(D23,$N$2:$N$3,$Q$2:$Q$3),0)</f>
        <v>0</v>
      </c>
      <c r="G23">
        <v>1</v>
      </c>
      <c r="H23">
        <f t="shared" si="1"/>
        <v>2</v>
      </c>
    </row>
    <row r="24" spans="1:8" ht="58.2" customHeight="1" thickBot="1" x14ac:dyDescent="0.35">
      <c r="B24" s="1">
        <f>+B23*B22</f>
        <v>0</v>
      </c>
      <c r="C24" s="5" t="s">
        <v>37</v>
      </c>
      <c r="D24" s="16"/>
      <c r="E24" s="17"/>
      <c r="G24">
        <v>1</v>
      </c>
      <c r="H24">
        <f t="shared" si="1"/>
        <v>2</v>
      </c>
    </row>
    <row r="25" spans="1:8" ht="28.8" x14ac:dyDescent="0.3">
      <c r="B25" s="1">
        <f>+B13*F11</f>
        <v>0</v>
      </c>
      <c r="C25" s="3" t="s">
        <v>40</v>
      </c>
      <c r="D25" s="10"/>
      <c r="E25" s="11"/>
      <c r="F25">
        <f>IFERROR(LOOKUP(D25,$N$2:$N$3,$O$2:$O$3),0)</f>
        <v>0</v>
      </c>
      <c r="G25">
        <v>1</v>
      </c>
      <c r="H25">
        <f t="shared" si="1"/>
        <v>2</v>
      </c>
    </row>
    <row r="26" spans="1:8" x14ac:dyDescent="0.3">
      <c r="A26" s="2" t="s">
        <v>11</v>
      </c>
      <c r="D26" s="11"/>
      <c r="E26" s="11"/>
      <c r="H26">
        <f t="shared" si="1"/>
        <v>1</v>
      </c>
    </row>
    <row r="27" spans="1:8" ht="43.8" thickBot="1" x14ac:dyDescent="0.35">
      <c r="B27" s="1">
        <f>+F11*F7</f>
        <v>0</v>
      </c>
      <c r="C27" s="3" t="s">
        <v>12</v>
      </c>
      <c r="D27" s="10"/>
      <c r="E27" s="11"/>
      <c r="F27">
        <f>IFERROR(LOOKUP(D27,$N$2:$N$3,$Q$2:$Q$3),0)</f>
        <v>0</v>
      </c>
      <c r="G27">
        <v>1</v>
      </c>
      <c r="H27">
        <f t="shared" si="1"/>
        <v>2</v>
      </c>
    </row>
    <row r="28" spans="1:8" ht="57" customHeight="1" thickBot="1" x14ac:dyDescent="0.35">
      <c r="B28" s="1">
        <f>+F27*F11*B27</f>
        <v>0</v>
      </c>
      <c r="C28" s="5" t="s">
        <v>41</v>
      </c>
      <c r="D28" s="16"/>
      <c r="E28" s="17"/>
      <c r="G28">
        <v>2</v>
      </c>
      <c r="H28">
        <f t="shared" si="1"/>
        <v>2</v>
      </c>
    </row>
    <row r="29" spans="1:8" x14ac:dyDescent="0.3">
      <c r="A29" s="2" t="s">
        <v>13</v>
      </c>
      <c r="D29" s="12"/>
      <c r="E29" s="12"/>
      <c r="H29">
        <f t="shared" si="1"/>
        <v>1</v>
      </c>
    </row>
    <row r="30" spans="1:8" ht="15" thickBot="1" x14ac:dyDescent="0.35">
      <c r="B30" s="1">
        <f>+F11*F7</f>
        <v>0</v>
      </c>
      <c r="C30" s="3" t="s">
        <v>14</v>
      </c>
      <c r="D30" s="10"/>
      <c r="E30" s="11"/>
      <c r="F30">
        <f>IFERROR(LOOKUP(D30,$N$2:$N$3,$Q$2:$Q$3),0)</f>
        <v>0</v>
      </c>
      <c r="G30">
        <v>1</v>
      </c>
      <c r="H30">
        <f t="shared" si="1"/>
        <v>2</v>
      </c>
    </row>
    <row r="31" spans="1:8" ht="45" customHeight="1" thickBot="1" x14ac:dyDescent="0.35">
      <c r="B31" s="1">
        <f>+B30*F30</f>
        <v>0</v>
      </c>
      <c r="C31" s="5" t="s">
        <v>41</v>
      </c>
      <c r="D31" s="16"/>
      <c r="E31" s="17"/>
      <c r="G31">
        <v>2</v>
      </c>
      <c r="H31">
        <f t="shared" si="1"/>
        <v>2</v>
      </c>
    </row>
    <row r="32" spans="1:8" x14ac:dyDescent="0.3">
      <c r="A32" s="2" t="s">
        <v>21</v>
      </c>
      <c r="D32" s="12"/>
      <c r="E32" s="12"/>
      <c r="H32">
        <f t="shared" si="1"/>
        <v>1</v>
      </c>
    </row>
    <row r="33" spans="1:8" ht="28.8" x14ac:dyDescent="0.3">
      <c r="B33" s="1">
        <f>F11*F7</f>
        <v>0</v>
      </c>
      <c r="C33" s="3" t="s">
        <v>42</v>
      </c>
      <c r="D33" s="10"/>
      <c r="E33" s="11"/>
      <c r="F33">
        <f>IFERROR(LOOKUP(D33,$N$2:$N$3,$O$2:$O$3),0)</f>
        <v>0</v>
      </c>
      <c r="G33">
        <v>1</v>
      </c>
      <c r="H33">
        <f t="shared" si="1"/>
        <v>2</v>
      </c>
    </row>
    <row r="34" spans="1:8" ht="29.4" thickBot="1" x14ac:dyDescent="0.35">
      <c r="B34" s="1">
        <f>B33*F33</f>
        <v>0</v>
      </c>
      <c r="C34" s="3" t="s">
        <v>49</v>
      </c>
      <c r="D34" s="10"/>
      <c r="E34" s="11"/>
      <c r="F34">
        <f>IFERROR(LOOKUP(D34,$N$2:$N$3,$Q$2:$Q$3),0)</f>
        <v>0</v>
      </c>
      <c r="G34">
        <v>1</v>
      </c>
      <c r="H34">
        <f t="shared" si="1"/>
        <v>2</v>
      </c>
    </row>
    <row r="35" spans="1:8" ht="58.2" customHeight="1" thickBot="1" x14ac:dyDescent="0.35">
      <c r="B35" s="1">
        <f>F11*F34*B34</f>
        <v>0</v>
      </c>
      <c r="C35" s="5" t="s">
        <v>41</v>
      </c>
      <c r="D35" s="16"/>
      <c r="E35" s="17"/>
      <c r="G35">
        <v>2</v>
      </c>
      <c r="H35">
        <f t="shared" si="1"/>
        <v>2</v>
      </c>
    </row>
    <row r="36" spans="1:8" x14ac:dyDescent="0.3">
      <c r="A36" s="2" t="s">
        <v>15</v>
      </c>
      <c r="D36" s="12"/>
      <c r="E36" s="12"/>
      <c r="H36">
        <f t="shared" si="1"/>
        <v>1</v>
      </c>
    </row>
    <row r="37" spans="1:8" ht="28.8" x14ac:dyDescent="0.3">
      <c r="B37" s="1">
        <f>F11*F7</f>
        <v>0</v>
      </c>
      <c r="C37" s="3" t="s">
        <v>43</v>
      </c>
      <c r="D37" s="10"/>
      <c r="E37" s="11"/>
      <c r="F37">
        <f t="shared" ref="F37:F38" si="3">IFERROR(LOOKUP(D37,$N$2:$N$3,$O$2:$O$3),0)</f>
        <v>0</v>
      </c>
      <c r="G37">
        <v>1</v>
      </c>
      <c r="H37">
        <f t="shared" si="1"/>
        <v>2</v>
      </c>
    </row>
    <row r="38" spans="1:8" ht="28.8" x14ac:dyDescent="0.3">
      <c r="B38" s="1">
        <f>IF(F20*F23&gt;1,1,0)*F7*F11</f>
        <v>0</v>
      </c>
      <c r="C38" s="3" t="s">
        <v>44</v>
      </c>
      <c r="D38" s="10"/>
      <c r="E38" s="11"/>
      <c r="F38">
        <f t="shared" si="3"/>
        <v>0</v>
      </c>
      <c r="G38">
        <v>1</v>
      </c>
      <c r="H38">
        <f t="shared" si="1"/>
        <v>2</v>
      </c>
    </row>
    <row r="39" spans="1:8" ht="29.4" thickBot="1" x14ac:dyDescent="0.35">
      <c r="B39" s="1">
        <f>B37</f>
        <v>0</v>
      </c>
      <c r="C39" s="3" t="s">
        <v>50</v>
      </c>
      <c r="D39" s="10"/>
      <c r="E39" s="11"/>
      <c r="F39">
        <f>IFERROR(LOOKUP(D39,$N$2:$N$3,$O$2:$O$3),0)</f>
        <v>0</v>
      </c>
      <c r="G39">
        <v>1</v>
      </c>
      <c r="H39">
        <f t="shared" si="1"/>
        <v>2</v>
      </c>
    </row>
    <row r="40" spans="1:8" ht="57.6" customHeight="1" thickBot="1" x14ac:dyDescent="0.35">
      <c r="B40" s="1">
        <f>F11*F39*B39</f>
        <v>0</v>
      </c>
      <c r="C40" s="5" t="s">
        <v>41</v>
      </c>
      <c r="D40" s="16"/>
      <c r="E40" s="17"/>
      <c r="G40">
        <v>1</v>
      </c>
      <c r="H40">
        <f t="shared" si="1"/>
        <v>2</v>
      </c>
    </row>
    <row r="41" spans="1:8" ht="29.4" thickBot="1" x14ac:dyDescent="0.35">
      <c r="B41" s="1">
        <f>IF(SUM(F37:F39)&gt;0,1,0)</f>
        <v>0</v>
      </c>
      <c r="C41" s="3" t="s">
        <v>16</v>
      </c>
      <c r="D41" s="10"/>
      <c r="E41" s="11"/>
      <c r="F41">
        <f>IFERROR(LOOKUP(D41,$N$2:$N$3,$Q$2:$Q$3),0)</f>
        <v>0</v>
      </c>
      <c r="G41">
        <v>1</v>
      </c>
      <c r="H41">
        <f t="shared" si="1"/>
        <v>2</v>
      </c>
    </row>
    <row r="42" spans="1:8" ht="57.6" customHeight="1" thickBot="1" x14ac:dyDescent="0.35">
      <c r="B42" s="1">
        <f>F11*F41*B41</f>
        <v>0</v>
      </c>
      <c r="C42" s="5" t="s">
        <v>41</v>
      </c>
      <c r="D42" s="16"/>
      <c r="E42" s="17"/>
      <c r="G42">
        <v>2</v>
      </c>
      <c r="H42">
        <f t="shared" si="1"/>
        <v>2</v>
      </c>
    </row>
    <row r="43" spans="1:8" ht="44.4" customHeight="1" thickBot="1" x14ac:dyDescent="0.35">
      <c r="B43" s="1">
        <f>IF(SUM(B37:B39)&gt;1,1,0)</f>
        <v>0</v>
      </c>
      <c r="C43" s="3" t="s">
        <v>17</v>
      </c>
      <c r="D43" s="10"/>
      <c r="E43" s="11"/>
      <c r="F43">
        <f>IFERROR(LOOKUP(D43,$N$2:$N$3,$Q$2:$Q$3),0)</f>
        <v>0</v>
      </c>
      <c r="G43">
        <v>1</v>
      </c>
      <c r="H43">
        <f t="shared" si="1"/>
        <v>2</v>
      </c>
    </row>
    <row r="44" spans="1:8" ht="57.6" customHeight="1" thickBot="1" x14ac:dyDescent="0.35">
      <c r="B44" s="1">
        <f>+F43*F11*F7</f>
        <v>0</v>
      </c>
      <c r="C44" s="5" t="s">
        <v>41</v>
      </c>
      <c r="D44" s="16"/>
      <c r="E44" s="17"/>
      <c r="G44">
        <v>2</v>
      </c>
      <c r="H44">
        <f t="shared" si="1"/>
        <v>2</v>
      </c>
    </row>
    <row r="45" spans="1:8" x14ac:dyDescent="0.3">
      <c r="A45" s="2" t="s">
        <v>18</v>
      </c>
      <c r="D45" s="12"/>
      <c r="E45" s="12"/>
      <c r="H45">
        <f t="shared" si="1"/>
        <v>1</v>
      </c>
    </row>
    <row r="46" spans="1:8" ht="29.4" thickBot="1" x14ac:dyDescent="0.35">
      <c r="B46" s="1">
        <f>F11*F7</f>
        <v>0</v>
      </c>
      <c r="C46" s="3" t="s">
        <v>19</v>
      </c>
      <c r="D46" s="10"/>
      <c r="E46" s="11"/>
      <c r="F46">
        <f>IFERROR(LOOKUP(D46,$N$2:$N$3,$Q$2:$Q$3),0)</f>
        <v>0</v>
      </c>
      <c r="G46">
        <v>1</v>
      </c>
      <c r="H46">
        <f t="shared" si="1"/>
        <v>2</v>
      </c>
    </row>
    <row r="47" spans="1:8" ht="58.2" customHeight="1" thickBot="1" x14ac:dyDescent="0.35">
      <c r="B47" s="1">
        <f>F46*B46</f>
        <v>0</v>
      </c>
      <c r="C47" s="5" t="s">
        <v>41</v>
      </c>
      <c r="D47" s="16"/>
      <c r="E47" s="17"/>
      <c r="G47">
        <v>2</v>
      </c>
      <c r="H47">
        <f t="shared" si="1"/>
        <v>2</v>
      </c>
    </row>
    <row r="48" spans="1:8" ht="29.4" thickBot="1" x14ac:dyDescent="0.35">
      <c r="B48" s="1">
        <f>B46</f>
        <v>0</v>
      </c>
      <c r="C48" s="3" t="s">
        <v>20</v>
      </c>
      <c r="D48" s="10"/>
      <c r="E48" s="11"/>
      <c r="F48">
        <f>IFERROR(LOOKUP(D48,$N$2:$N$3,$Q$2:$Q$3),0)</f>
        <v>0</v>
      </c>
      <c r="G48">
        <v>1</v>
      </c>
      <c r="H48">
        <f t="shared" si="1"/>
        <v>2</v>
      </c>
    </row>
    <row r="49" spans="1:8" ht="58.95" customHeight="1" thickBot="1" x14ac:dyDescent="0.35">
      <c r="B49" s="1">
        <f>F48*B46</f>
        <v>0</v>
      </c>
      <c r="C49" s="5" t="s">
        <v>41</v>
      </c>
      <c r="D49" s="16"/>
      <c r="E49" s="17"/>
      <c r="G49">
        <v>2</v>
      </c>
      <c r="H49">
        <f t="shared" si="1"/>
        <v>2</v>
      </c>
    </row>
    <row r="50" spans="1:8" x14ac:dyDescent="0.3">
      <c r="A50" s="2" t="s">
        <v>22</v>
      </c>
      <c r="D50" s="12"/>
      <c r="E50" s="12"/>
      <c r="H50">
        <f t="shared" si="1"/>
        <v>1</v>
      </c>
    </row>
    <row r="51" spans="1:8" ht="28.8" x14ac:dyDescent="0.3">
      <c r="B51" s="1">
        <f>F11*F7</f>
        <v>0</v>
      </c>
      <c r="C51" s="3" t="s">
        <v>23</v>
      </c>
      <c r="D51" s="10"/>
      <c r="E51" s="11"/>
      <c r="F51">
        <f t="shared" ref="F51:F52" si="4">IFERROR(LOOKUP(D51,$N$2:$N$3,$Q$2:$Q$3),0)</f>
        <v>0</v>
      </c>
      <c r="G51">
        <v>1</v>
      </c>
      <c r="H51">
        <f t="shared" si="1"/>
        <v>2</v>
      </c>
    </row>
    <row r="52" spans="1:8" ht="29.4" thickBot="1" x14ac:dyDescent="0.35">
      <c r="B52" s="1">
        <f>+F51*B51</f>
        <v>0</v>
      </c>
      <c r="C52" s="3" t="s">
        <v>51</v>
      </c>
      <c r="D52" s="10"/>
      <c r="E52" s="11"/>
      <c r="F52">
        <f t="shared" si="4"/>
        <v>0</v>
      </c>
      <c r="G52">
        <v>2</v>
      </c>
      <c r="H52">
        <f t="shared" ref="H52:H53" si="5">IF(B52=G52,1,2)</f>
        <v>2</v>
      </c>
    </row>
    <row r="53" spans="1:8" ht="58.2" customHeight="1" thickBot="1" x14ac:dyDescent="0.35">
      <c r="B53" s="1">
        <f>+F52*B51</f>
        <v>0</v>
      </c>
      <c r="C53" s="5" t="s">
        <v>41</v>
      </c>
      <c r="D53" s="16"/>
      <c r="E53" s="17"/>
      <c r="G53">
        <v>2</v>
      </c>
      <c r="H53">
        <f t="shared" si="5"/>
        <v>2</v>
      </c>
    </row>
    <row r="54" spans="1:8" x14ac:dyDescent="0.3">
      <c r="B54" s="1">
        <f>F51*F11*B51</f>
        <v>0</v>
      </c>
      <c r="C54" s="3" t="s">
        <v>24</v>
      </c>
      <c r="D54" s="10"/>
      <c r="E54" s="11"/>
      <c r="F54">
        <f t="shared" ref="F54:F55" si="6">IFERROR(LOOKUP(D54,$N$2:$N$3,$Q$2:$Q$3),0)</f>
        <v>0</v>
      </c>
      <c r="G54">
        <v>1</v>
      </c>
      <c r="H54">
        <f t="shared" si="1"/>
        <v>2</v>
      </c>
    </row>
    <row r="55" spans="1:8" ht="29.4" thickBot="1" x14ac:dyDescent="0.35">
      <c r="B55" s="1">
        <f>F54*F11*B54</f>
        <v>0</v>
      </c>
      <c r="C55" s="3" t="s">
        <v>25</v>
      </c>
      <c r="D55" s="10"/>
      <c r="E55" s="11"/>
      <c r="F55">
        <f t="shared" si="6"/>
        <v>0</v>
      </c>
      <c r="G55">
        <v>1</v>
      </c>
      <c r="H55">
        <f t="shared" si="1"/>
        <v>2</v>
      </c>
    </row>
    <row r="56" spans="1:8" ht="57.6" customHeight="1" thickBot="1" x14ac:dyDescent="0.35">
      <c r="B56" s="1">
        <f>B51*AND(F54=1,F55=2)</f>
        <v>0</v>
      </c>
      <c r="C56" s="5" t="s">
        <v>41</v>
      </c>
      <c r="D56" s="16"/>
      <c r="E56" s="17"/>
      <c r="G56">
        <v>1</v>
      </c>
      <c r="H56">
        <f t="shared" si="1"/>
        <v>2</v>
      </c>
    </row>
    <row r="57" spans="1:8" ht="43.8" thickBot="1" x14ac:dyDescent="0.35">
      <c r="B57" s="1">
        <f>B51*AND(F51=1,F54=2)</f>
        <v>0</v>
      </c>
      <c r="C57" s="3" t="s">
        <v>26</v>
      </c>
      <c r="D57" s="10"/>
      <c r="E57" s="11"/>
      <c r="F57">
        <f>IFERROR(LOOKUP(D57,$N$2:$N$3,$Q$2:$Q$3),0)</f>
        <v>0</v>
      </c>
      <c r="G57">
        <v>1</v>
      </c>
      <c r="H57">
        <f t="shared" si="1"/>
        <v>2</v>
      </c>
    </row>
    <row r="58" spans="1:8" ht="57.6" customHeight="1" thickBot="1" x14ac:dyDescent="0.35">
      <c r="B58" s="1">
        <f>F57*B57</f>
        <v>0</v>
      </c>
      <c r="C58" s="5" t="s">
        <v>41</v>
      </c>
      <c r="D58" s="16"/>
      <c r="E58" s="17"/>
      <c r="G58">
        <v>2</v>
      </c>
      <c r="H58">
        <f t="shared" si="1"/>
        <v>2</v>
      </c>
    </row>
    <row r="59" spans="1:8" x14ac:dyDescent="0.3">
      <c r="A59" s="2" t="s">
        <v>27</v>
      </c>
      <c r="D59" s="12"/>
      <c r="E59" s="12"/>
      <c r="H59">
        <f t="shared" si="1"/>
        <v>1</v>
      </c>
    </row>
    <row r="60" spans="1:8" ht="29.4" thickBot="1" x14ac:dyDescent="0.35">
      <c r="B60" s="1">
        <f>F11*F7</f>
        <v>0</v>
      </c>
      <c r="C60" s="3" t="s">
        <v>28</v>
      </c>
      <c r="D60" s="10"/>
      <c r="E60" s="11"/>
      <c r="F60">
        <f>IFERROR(LOOKUP(D60,$N$2:$N$3,$Q$2:$Q$3),0)</f>
        <v>0</v>
      </c>
      <c r="G60">
        <v>1</v>
      </c>
      <c r="H60">
        <f t="shared" si="1"/>
        <v>2</v>
      </c>
    </row>
    <row r="61" spans="1:8" ht="57.6" customHeight="1" thickBot="1" x14ac:dyDescent="0.35">
      <c r="B61" s="1">
        <f>F60*B60</f>
        <v>0</v>
      </c>
      <c r="C61" s="5" t="s">
        <v>41</v>
      </c>
      <c r="D61" s="16"/>
      <c r="E61" s="17"/>
      <c r="G61">
        <v>2</v>
      </c>
      <c r="H61">
        <f t="shared" si="1"/>
        <v>2</v>
      </c>
    </row>
    <row r="62" spans="1:8" ht="43.8" thickBot="1" x14ac:dyDescent="0.35">
      <c r="B62" s="1">
        <f>+F11*F7</f>
        <v>0</v>
      </c>
      <c r="C62" s="3" t="s">
        <v>29</v>
      </c>
      <c r="D62" s="10"/>
      <c r="E62" s="11"/>
      <c r="F62">
        <f>IFERROR(LOOKUP(D62,$N$2:$N$3,$Q$2:$Q$3),0)</f>
        <v>0</v>
      </c>
      <c r="G62">
        <v>1</v>
      </c>
      <c r="H62">
        <f t="shared" si="1"/>
        <v>2</v>
      </c>
    </row>
    <row r="63" spans="1:8" ht="56.4" customHeight="1" thickBot="1" x14ac:dyDescent="0.35">
      <c r="B63" s="1">
        <f>+F62*B62</f>
        <v>0</v>
      </c>
      <c r="C63" s="5" t="s">
        <v>41</v>
      </c>
      <c r="D63" s="16"/>
      <c r="E63" s="17"/>
      <c r="G63">
        <v>2</v>
      </c>
      <c r="H63">
        <f t="shared" si="1"/>
        <v>2</v>
      </c>
    </row>
    <row r="64" spans="1:8" x14ac:dyDescent="0.3">
      <c r="A64" s="2" t="s">
        <v>33</v>
      </c>
      <c r="D64" s="12"/>
      <c r="E64" s="12"/>
      <c r="H64">
        <f t="shared" si="1"/>
        <v>1</v>
      </c>
    </row>
    <row r="65" spans="1:8" ht="28.8" x14ac:dyDescent="0.3">
      <c r="B65" s="1">
        <f>+F11*F7</f>
        <v>0</v>
      </c>
      <c r="C65" s="3" t="s">
        <v>34</v>
      </c>
      <c r="D65" s="10"/>
      <c r="E65" s="11"/>
      <c r="F65">
        <f t="shared" ref="F65" si="7">IFERROR(LOOKUP(D65,$N$2:$N$3,$O$2:$O$3),0)</f>
        <v>0</v>
      </c>
      <c r="G65">
        <v>1</v>
      </c>
      <c r="H65">
        <f t="shared" si="1"/>
        <v>2</v>
      </c>
    </row>
    <row r="66" spans="1:8" ht="29.4" thickBot="1" x14ac:dyDescent="0.35">
      <c r="B66" s="1">
        <f>+F65*B65</f>
        <v>0</v>
      </c>
      <c r="C66" s="3" t="s">
        <v>35</v>
      </c>
      <c r="D66" s="10"/>
      <c r="E66" s="11"/>
      <c r="F66">
        <f>IFERROR(LOOKUP(D66,$N$2:$N$3,$Q$2:$Q$3),0)</f>
        <v>0</v>
      </c>
      <c r="G66">
        <v>1</v>
      </c>
      <c r="H66">
        <f t="shared" si="1"/>
        <v>2</v>
      </c>
    </row>
    <row r="67" spans="1:8" ht="55.95" customHeight="1" thickBot="1" x14ac:dyDescent="0.35">
      <c r="B67" s="1">
        <f>+F66*B65*F65</f>
        <v>0</v>
      </c>
      <c r="C67" s="5" t="s">
        <v>41</v>
      </c>
      <c r="D67" s="16"/>
      <c r="E67" s="17"/>
      <c r="G67">
        <v>2</v>
      </c>
      <c r="H67">
        <f t="shared" si="1"/>
        <v>2</v>
      </c>
    </row>
    <row r="68" spans="1:8" ht="29.4" thickBot="1" x14ac:dyDescent="0.35">
      <c r="B68" s="1">
        <f>+F11*F7</f>
        <v>0</v>
      </c>
      <c r="C68" s="3" t="s">
        <v>36</v>
      </c>
      <c r="D68" s="10"/>
      <c r="E68" s="11"/>
      <c r="F68">
        <f t="shared" ref="F68" si="8">IFERROR(LOOKUP(D68,$N$2:$N$3,$O$2:$O$3),0)</f>
        <v>0</v>
      </c>
      <c r="G68">
        <v>1</v>
      </c>
      <c r="H68">
        <f t="shared" si="1"/>
        <v>2</v>
      </c>
    </row>
    <row r="69" spans="1:8" ht="58.2" customHeight="1" thickBot="1" x14ac:dyDescent="0.35">
      <c r="B69" s="1">
        <f>+F68*B68</f>
        <v>0</v>
      </c>
      <c r="C69" s="5" t="s">
        <v>41</v>
      </c>
      <c r="D69" s="16"/>
      <c r="E69" s="17"/>
      <c r="G69">
        <v>1</v>
      </c>
      <c r="H69">
        <f t="shared" si="1"/>
        <v>2</v>
      </c>
    </row>
    <row r="70" spans="1:8" x14ac:dyDescent="0.3">
      <c r="D70" s="12"/>
      <c r="E70" s="12"/>
    </row>
    <row r="71" spans="1:8" x14ac:dyDescent="0.3">
      <c r="A71" s="1" t="s">
        <v>52</v>
      </c>
      <c r="D71" s="12"/>
      <c r="E71" s="12"/>
    </row>
    <row r="72" spans="1:8" ht="58.2" thickBot="1" x14ac:dyDescent="0.35">
      <c r="B72" s="1">
        <f>+F7*F11</f>
        <v>0</v>
      </c>
      <c r="C72" s="3" t="s">
        <v>54</v>
      </c>
      <c r="D72" s="10"/>
      <c r="E72" s="11"/>
      <c r="F72">
        <f t="shared" ref="F72" si="9">IFERROR(LOOKUP(D72,$N$2:$N$3,$O$2:$O$3),0)</f>
        <v>0</v>
      </c>
      <c r="G72">
        <v>1</v>
      </c>
      <c r="H72">
        <f t="shared" ref="H72:H73" si="10">IF(B72=G72,1,2)</f>
        <v>2</v>
      </c>
    </row>
    <row r="73" spans="1:8" ht="57" customHeight="1" thickBot="1" x14ac:dyDescent="0.35">
      <c r="B73" s="1">
        <f>+B72*F72</f>
        <v>0</v>
      </c>
      <c r="C73" s="5" t="s">
        <v>41</v>
      </c>
      <c r="D73" s="16"/>
      <c r="E73" s="17"/>
      <c r="G73">
        <v>1</v>
      </c>
      <c r="H73">
        <f t="shared" si="10"/>
        <v>2</v>
      </c>
    </row>
    <row r="74" spans="1:8" ht="57" customHeight="1" thickBot="1" x14ac:dyDescent="0.35">
      <c r="B74" s="1">
        <f>F11*F7</f>
        <v>0</v>
      </c>
      <c r="C74" s="3" t="s">
        <v>55</v>
      </c>
      <c r="D74" s="10"/>
      <c r="E74" s="11"/>
      <c r="F74">
        <f t="shared" ref="F74" si="11">IFERROR(LOOKUP(D74,$N$2:$N$3,$O$2:$O$3),0)</f>
        <v>0</v>
      </c>
      <c r="G74">
        <v>1</v>
      </c>
      <c r="H74">
        <f t="shared" ref="H74:H75" si="12">IF(B74=G74,1,2)</f>
        <v>2</v>
      </c>
    </row>
    <row r="75" spans="1:8" ht="57" customHeight="1" thickBot="1" x14ac:dyDescent="0.35">
      <c r="B75" s="1">
        <f>+B74*F74</f>
        <v>0</v>
      </c>
      <c r="C75" s="5" t="s">
        <v>41</v>
      </c>
      <c r="D75" s="16"/>
      <c r="E75" s="17"/>
      <c r="G75">
        <v>1</v>
      </c>
      <c r="H75">
        <f t="shared" si="12"/>
        <v>2</v>
      </c>
    </row>
    <row r="76" spans="1:8" ht="28.8" x14ac:dyDescent="0.3">
      <c r="B76" s="1">
        <f>F7*F11*MAX(F72,F74)</f>
        <v>0</v>
      </c>
      <c r="C76" s="5" t="s">
        <v>53</v>
      </c>
      <c r="D76" s="10"/>
      <c r="E76" s="11"/>
      <c r="G76">
        <v>1</v>
      </c>
      <c r="H76">
        <f t="shared" ref="H76:H78" si="13">IF(B76=G76,1,2)</f>
        <v>2</v>
      </c>
    </row>
    <row r="77" spans="1:8" ht="43.8" thickBot="1" x14ac:dyDescent="0.35">
      <c r="B77" s="1">
        <f>+F11*F7</f>
        <v>0</v>
      </c>
      <c r="C77" s="5" t="s">
        <v>100</v>
      </c>
      <c r="D77" s="10"/>
      <c r="E77" s="11"/>
      <c r="F77">
        <f>IFERROR(LOOKUP(D77,$N$2:$N$4,$Q$2:$Q$4),0)</f>
        <v>0</v>
      </c>
      <c r="G77">
        <v>1</v>
      </c>
      <c r="H77">
        <f t="shared" si="13"/>
        <v>2</v>
      </c>
    </row>
    <row r="78" spans="1:8" ht="72" customHeight="1" thickBot="1" x14ac:dyDescent="0.35">
      <c r="B78" s="1">
        <f>+F77*B77</f>
        <v>0</v>
      </c>
      <c r="C78" s="5" t="s">
        <v>41</v>
      </c>
      <c r="D78" s="16"/>
      <c r="E78" s="17"/>
      <c r="G78">
        <v>3</v>
      </c>
      <c r="H78">
        <f t="shared" si="13"/>
        <v>2</v>
      </c>
    </row>
    <row r="79" spans="1:8" x14ac:dyDescent="0.3">
      <c r="C79" s="6"/>
    </row>
    <row r="80" spans="1:8" x14ac:dyDescent="0.3">
      <c r="C80" s="6"/>
    </row>
    <row r="81" spans="3:3" x14ac:dyDescent="0.3">
      <c r="C81" s="6"/>
    </row>
    <row r="82" spans="3:3" x14ac:dyDescent="0.3">
      <c r="C82" s="6"/>
    </row>
    <row r="83" spans="3:3" x14ac:dyDescent="0.3">
      <c r="C83" s="6"/>
    </row>
  </sheetData>
  <sheetProtection sheet="1" objects="1" scenarios="1"/>
  <mergeCells count="22">
    <mergeCell ref="C1:E1"/>
    <mergeCell ref="D47:E47"/>
    <mergeCell ref="D31:E31"/>
    <mergeCell ref="D35:E35"/>
    <mergeCell ref="D24:E24"/>
    <mergeCell ref="D21:E21"/>
    <mergeCell ref="D19:E19"/>
    <mergeCell ref="D28:E28"/>
    <mergeCell ref="D40:E40"/>
    <mergeCell ref="D42:E42"/>
    <mergeCell ref="D44:E44"/>
    <mergeCell ref="D53:E53"/>
    <mergeCell ref="D73:E73"/>
    <mergeCell ref="D75:E75"/>
    <mergeCell ref="D78:E78"/>
    <mergeCell ref="D49:E49"/>
    <mergeCell ref="D56:E56"/>
    <mergeCell ref="D58:E58"/>
    <mergeCell ref="D61:E61"/>
    <mergeCell ref="D63:E63"/>
    <mergeCell ref="D67:E67"/>
    <mergeCell ref="D69:E69"/>
  </mergeCells>
  <conditionalFormatting sqref="C7:E52">
    <cfRule type="expression" dxfId="37" priority="40">
      <formula>$H7=2</formula>
    </cfRule>
  </conditionalFormatting>
  <conditionalFormatting sqref="C53:E69">
    <cfRule type="expression" dxfId="36" priority="35">
      <formula>$H53=2</formula>
    </cfRule>
  </conditionalFormatting>
  <conditionalFormatting sqref="C72:E76">
    <cfRule type="expression" dxfId="35" priority="11">
      <formula>$H72=2</formula>
    </cfRule>
  </conditionalFormatting>
  <conditionalFormatting sqref="C77:E78">
    <cfRule type="expression" dxfId="34" priority="4">
      <formula>$H77=2</formula>
    </cfRule>
  </conditionalFormatting>
  <conditionalFormatting sqref="D7">
    <cfRule type="cellIs" dxfId="33" priority="39" operator="equal">
      <formula>"Ne"</formula>
    </cfRule>
  </conditionalFormatting>
  <conditionalFormatting sqref="D25">
    <cfRule type="cellIs" dxfId="32" priority="38" operator="equal">
      <formula>"Ano"</formula>
    </cfRule>
  </conditionalFormatting>
  <conditionalFormatting sqref="D30">
    <cfRule type="cellIs" dxfId="31" priority="31" operator="equal">
      <formula>"Ne"</formula>
    </cfRule>
  </conditionalFormatting>
  <conditionalFormatting sqref="D33">
    <cfRule type="cellIs" dxfId="30" priority="33" operator="equal">
      <formula>"Ne"</formula>
    </cfRule>
  </conditionalFormatting>
  <conditionalFormatting sqref="D60">
    <cfRule type="cellIs" dxfId="29" priority="29" operator="equal">
      <formula>"Ne"</formula>
    </cfRule>
  </conditionalFormatting>
  <conditionalFormatting sqref="D65">
    <cfRule type="cellIs" dxfId="28" priority="27" operator="equal">
      <formula>"Ne"</formula>
    </cfRule>
  </conditionalFormatting>
  <conditionalFormatting sqref="D68">
    <cfRule type="cellIs" dxfId="27" priority="26" operator="equal">
      <formula>"Ano"</formula>
    </cfRule>
  </conditionalFormatting>
  <conditionalFormatting sqref="D76">
    <cfRule type="cellIs" dxfId="26" priority="10" operator="equal">
      <formula>"Ano"</formula>
    </cfRule>
  </conditionalFormatting>
  <conditionalFormatting sqref="D77">
    <cfRule type="cellIs" dxfId="25" priority="1" operator="equal">
      <formula>"Ne"</formula>
    </cfRule>
  </conditionalFormatting>
  <dataValidations count="2">
    <dataValidation type="list" allowBlank="1" showInputMessage="1" showErrorMessage="1" sqref="D11 D76 D74 D72 D54:D55 D51:D52 D48 D68 D65:D66 D62 D60 D57 D46 D7 D22:D23 D43 D41 D37:D39 D33:D34 D30 D27 D25 D20 D13:D18" xr:uid="{00000000-0002-0000-0100-000000000000}">
      <formula1>$N$2:$N$3</formula1>
    </dataValidation>
    <dataValidation type="list" allowBlank="1" showInputMessage="1" showErrorMessage="1" sqref="D77" xr:uid="{00000000-0002-0000-0100-000001000000}">
      <formula1>$N$2:$N$4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8"/>
  <sheetViews>
    <sheetView zoomScaleNormal="100" workbookViewId="0">
      <selection activeCell="S11" sqref="S11"/>
    </sheetView>
  </sheetViews>
  <sheetFormatPr defaultRowHeight="14.4" x14ac:dyDescent="0.3"/>
  <cols>
    <col min="1" max="1" width="4.33203125" customWidth="1"/>
    <col min="2" max="2" width="3" style="1" hidden="1" customWidth="1"/>
    <col min="3" max="3" width="34.6640625" style="3" customWidth="1"/>
    <col min="4" max="4" width="11.109375" customWidth="1"/>
    <col min="5" max="5" width="36.6640625" customWidth="1"/>
    <col min="6" max="6" width="5.88671875" hidden="1" customWidth="1"/>
    <col min="7" max="7" width="5.5546875" hidden="1" customWidth="1"/>
    <col min="8" max="8" width="5.33203125" hidden="1" customWidth="1"/>
    <col min="9" max="17" width="8.88671875" hidden="1" customWidth="1"/>
  </cols>
  <sheetData>
    <row r="1" spans="1:17" ht="23.4" x14ac:dyDescent="0.45">
      <c r="C1" s="18" t="s">
        <v>96</v>
      </c>
      <c r="D1" s="18"/>
      <c r="E1" s="18"/>
    </row>
    <row r="3" spans="1:17" x14ac:dyDescent="0.3">
      <c r="C3" s="8" t="s">
        <v>58</v>
      </c>
      <c r="N3" t="s">
        <v>30</v>
      </c>
      <c r="O3">
        <v>1</v>
      </c>
      <c r="P3">
        <v>0</v>
      </c>
      <c r="Q3">
        <v>1</v>
      </c>
    </row>
    <row r="4" spans="1:17" x14ac:dyDescent="0.3">
      <c r="C4" s="9" t="s">
        <v>59</v>
      </c>
      <c r="N4" t="s">
        <v>31</v>
      </c>
      <c r="O4">
        <v>0</v>
      </c>
      <c r="P4">
        <v>1</v>
      </c>
      <c r="Q4">
        <v>2</v>
      </c>
    </row>
    <row r="5" spans="1:17" x14ac:dyDescent="0.3">
      <c r="N5" t="s">
        <v>57</v>
      </c>
      <c r="Q5">
        <v>3</v>
      </c>
    </row>
    <row r="7" spans="1:17" x14ac:dyDescent="0.3">
      <c r="A7" s="1" t="s">
        <v>1</v>
      </c>
      <c r="F7" t="s">
        <v>47</v>
      </c>
      <c r="G7" t="s">
        <v>46</v>
      </c>
      <c r="H7" t="s">
        <v>45</v>
      </c>
    </row>
    <row r="8" spans="1:17" x14ac:dyDescent="0.3">
      <c r="B8" s="1">
        <v>1</v>
      </c>
      <c r="C8" s="3" t="s">
        <v>2</v>
      </c>
      <c r="D8" s="4">
        <f>+'Obecná část'!D7</f>
        <v>0</v>
      </c>
      <c r="E8" s="7"/>
      <c r="F8">
        <f>IFERROR(LOOKUP(D8,$N$3:$N$4,$O$3:$O$4),0)</f>
        <v>0</v>
      </c>
      <c r="G8">
        <v>1</v>
      </c>
      <c r="H8">
        <f>IF(B8=G8,1,2)</f>
        <v>1</v>
      </c>
    </row>
    <row r="11" spans="1:17" x14ac:dyDescent="0.3">
      <c r="A11" s="1" t="s">
        <v>60</v>
      </c>
    </row>
    <row r="12" spans="1:17" x14ac:dyDescent="0.3">
      <c r="B12" s="1">
        <f>F8</f>
        <v>0</v>
      </c>
      <c r="C12" s="3" t="s">
        <v>66</v>
      </c>
      <c r="D12" s="13"/>
      <c r="E12" s="14"/>
      <c r="F12">
        <f>IFERROR(LOOKUP(D12,$N$3:$N$4,$O$3:$O$4),0)</f>
        <v>0</v>
      </c>
      <c r="G12">
        <v>1</v>
      </c>
      <c r="H12">
        <f>IF(B12=G12,1,2)</f>
        <v>2</v>
      </c>
    </row>
    <row r="13" spans="1:17" x14ac:dyDescent="0.3">
      <c r="A13" s="2" t="s">
        <v>61</v>
      </c>
      <c r="D13" s="14"/>
      <c r="E13" s="14"/>
    </row>
    <row r="14" spans="1:17" ht="28.8" x14ac:dyDescent="0.3">
      <c r="B14" s="1">
        <f>F12*F8</f>
        <v>0</v>
      </c>
      <c r="C14" s="3" t="s">
        <v>62</v>
      </c>
      <c r="D14" s="13"/>
      <c r="E14" s="14"/>
      <c r="F14">
        <f>IFERROR(LOOKUP(D14,$N$3:$N$4,$O$3:$O$4),0)</f>
        <v>0</v>
      </c>
      <c r="G14">
        <v>1</v>
      </c>
      <c r="H14">
        <f>IF(B14=G14,1,2)</f>
        <v>2</v>
      </c>
    </row>
    <row r="15" spans="1:17" x14ac:dyDescent="0.3">
      <c r="B15" s="1">
        <f>+F12*F8</f>
        <v>0</v>
      </c>
      <c r="C15" s="3" t="s">
        <v>63</v>
      </c>
      <c r="D15" s="13"/>
      <c r="E15" s="14"/>
      <c r="F15">
        <f>IFERROR(LOOKUP(D15,$N$3:$N$4,$O$3:$O$4),0)</f>
        <v>0</v>
      </c>
      <c r="G15">
        <v>1</v>
      </c>
      <c r="H15">
        <f t="shared" ref="H15:H70" si="0">IF(B15=G15,1,2)</f>
        <v>2</v>
      </c>
    </row>
    <row r="16" spans="1:17" ht="29.4" thickBot="1" x14ac:dyDescent="0.35">
      <c r="B16" s="1">
        <f>+B15*F12*F15</f>
        <v>0</v>
      </c>
      <c r="C16" s="3" t="s">
        <v>64</v>
      </c>
      <c r="D16" s="13"/>
      <c r="E16" s="14"/>
      <c r="F16">
        <f>IFERROR(LOOKUP(D16,$N$3:$N$4,$Q$3:$Q$4),0)</f>
        <v>0</v>
      </c>
      <c r="G16">
        <v>1</v>
      </c>
      <c r="H16">
        <f t="shared" si="0"/>
        <v>2</v>
      </c>
    </row>
    <row r="17" spans="1:8" ht="58.2" customHeight="1" thickBot="1" x14ac:dyDescent="0.35">
      <c r="B17" s="1">
        <f>+B16*B15</f>
        <v>0</v>
      </c>
      <c r="C17" s="5" t="s">
        <v>37</v>
      </c>
      <c r="D17" s="21"/>
      <c r="E17" s="22"/>
      <c r="G17">
        <v>1</v>
      </c>
      <c r="H17">
        <f t="shared" si="0"/>
        <v>2</v>
      </c>
    </row>
    <row r="18" spans="1:8" x14ac:dyDescent="0.3">
      <c r="B18" s="1">
        <f>+F12*F8</f>
        <v>0</v>
      </c>
      <c r="C18" s="3" t="s">
        <v>69</v>
      </c>
      <c r="D18" s="13"/>
      <c r="E18" s="14"/>
      <c r="F18">
        <f>IFERROR(LOOKUP(D18,$N$3:$N$4,$O$3:$O$4),0)</f>
        <v>0</v>
      </c>
      <c r="G18">
        <v>1</v>
      </c>
      <c r="H18">
        <f t="shared" ref="H18:H20" si="1">IF(B18=G18,1,2)</f>
        <v>2</v>
      </c>
    </row>
    <row r="19" spans="1:8" ht="43.8" thickBot="1" x14ac:dyDescent="0.35">
      <c r="B19" s="1">
        <f>+B18*F12*F18</f>
        <v>0</v>
      </c>
      <c r="C19" s="3" t="s">
        <v>70</v>
      </c>
      <c r="D19" s="13"/>
      <c r="E19" s="14"/>
      <c r="F19">
        <f>IFERROR(LOOKUP(D19,$N$3:$N$4,$Q$3:$Q$4),0)</f>
        <v>0</v>
      </c>
      <c r="G19">
        <v>1</v>
      </c>
      <c r="H19">
        <f t="shared" si="1"/>
        <v>2</v>
      </c>
    </row>
    <row r="20" spans="1:8" ht="58.2" customHeight="1" thickBot="1" x14ac:dyDescent="0.35">
      <c r="B20" s="1">
        <f>+B19*B18</f>
        <v>0</v>
      </c>
      <c r="C20" s="5" t="s">
        <v>37</v>
      </c>
      <c r="D20" s="21"/>
      <c r="E20" s="22"/>
      <c r="G20">
        <v>1</v>
      </c>
      <c r="H20">
        <f t="shared" si="1"/>
        <v>2</v>
      </c>
    </row>
    <row r="21" spans="1:8" x14ac:dyDescent="0.3">
      <c r="B21" s="1">
        <f>+B12*F12</f>
        <v>0</v>
      </c>
      <c r="C21" s="3" t="s">
        <v>65</v>
      </c>
      <c r="D21" s="13"/>
      <c r="E21" s="14"/>
      <c r="F21">
        <f>IFERROR(LOOKUP(D21,$N$3:$N$4,$O$3:$O$4),0)</f>
        <v>0</v>
      </c>
      <c r="G21">
        <v>1</v>
      </c>
      <c r="H21">
        <f t="shared" si="0"/>
        <v>2</v>
      </c>
    </row>
    <row r="22" spans="1:8" x14ac:dyDescent="0.3">
      <c r="B22" s="1">
        <f>+B12*F12</f>
        <v>0</v>
      </c>
      <c r="C22" s="3" t="s">
        <v>67</v>
      </c>
      <c r="D22" s="13"/>
      <c r="E22" s="14"/>
      <c r="F22">
        <f>IFERROR(LOOKUP(D22,$N$3:$N$4,$O$3:$O$4),0)</f>
        <v>0</v>
      </c>
      <c r="G22">
        <v>1</v>
      </c>
      <c r="H22">
        <f t="shared" ref="H22:H24" si="2">IF(B22=G22,1,2)</f>
        <v>2</v>
      </c>
    </row>
    <row r="23" spans="1:8" ht="43.8" thickBot="1" x14ac:dyDescent="0.35">
      <c r="B23" s="1">
        <f>+B14*F8</f>
        <v>0</v>
      </c>
      <c r="C23" s="3" t="s">
        <v>112</v>
      </c>
      <c r="D23" s="13"/>
      <c r="E23" s="14"/>
      <c r="F23">
        <f>IFERROR(LOOKUP(D23,$N$3:$N$4,$P$3:$P$4),0)</f>
        <v>0</v>
      </c>
      <c r="G23">
        <v>1</v>
      </c>
      <c r="H23">
        <f t="shared" si="2"/>
        <v>2</v>
      </c>
    </row>
    <row r="24" spans="1:8" ht="58.95" customHeight="1" thickBot="1" x14ac:dyDescent="0.35">
      <c r="B24" s="1">
        <f>+B23*F23</f>
        <v>0</v>
      </c>
      <c r="C24" s="5" t="s">
        <v>37</v>
      </c>
      <c r="D24" s="21"/>
      <c r="E24" s="22"/>
      <c r="G24">
        <v>1</v>
      </c>
      <c r="H24">
        <f t="shared" si="2"/>
        <v>2</v>
      </c>
    </row>
    <row r="25" spans="1:8" x14ac:dyDescent="0.3">
      <c r="A25" s="2" t="s">
        <v>68</v>
      </c>
      <c r="D25" s="14"/>
      <c r="E25" s="14"/>
      <c r="H25">
        <f t="shared" si="0"/>
        <v>1</v>
      </c>
    </row>
    <row r="26" spans="1:8" ht="29.4" thickBot="1" x14ac:dyDescent="0.35">
      <c r="B26" s="1">
        <f>+F12*F8</f>
        <v>0</v>
      </c>
      <c r="C26" s="3" t="s">
        <v>71</v>
      </c>
      <c r="D26" s="13"/>
      <c r="E26" s="14"/>
      <c r="F26">
        <f>IFERROR(LOOKUP(D26,$N$3:$N$4,$Q$3:$Q$4),0)</f>
        <v>0</v>
      </c>
      <c r="G26">
        <v>1</v>
      </c>
      <c r="H26">
        <f t="shared" si="0"/>
        <v>2</v>
      </c>
    </row>
    <row r="27" spans="1:8" ht="57" customHeight="1" thickBot="1" x14ac:dyDescent="0.35">
      <c r="B27" s="1">
        <f>+F26*F12*B26</f>
        <v>0</v>
      </c>
      <c r="C27" s="5" t="s">
        <v>41</v>
      </c>
      <c r="D27" s="21"/>
      <c r="E27" s="22"/>
      <c r="G27">
        <v>2</v>
      </c>
      <c r="H27">
        <f t="shared" si="0"/>
        <v>2</v>
      </c>
    </row>
    <row r="28" spans="1:8" x14ac:dyDescent="0.3">
      <c r="A28" s="2" t="s">
        <v>72</v>
      </c>
      <c r="D28" s="15"/>
      <c r="E28" s="15"/>
      <c r="H28">
        <f t="shared" si="0"/>
        <v>1</v>
      </c>
    </row>
    <row r="29" spans="1:8" ht="28.8" x14ac:dyDescent="0.3">
      <c r="B29" s="1">
        <f>F12*F8</f>
        <v>0</v>
      </c>
      <c r="C29" s="3" t="s">
        <v>80</v>
      </c>
      <c r="D29" s="13"/>
      <c r="E29" s="14"/>
      <c r="F29">
        <f>IFERROR(LOOKUP(D29,$N$3:$N$4,$O$3:$O$4),0)</f>
        <v>0</v>
      </c>
      <c r="G29">
        <v>1</v>
      </c>
      <c r="H29">
        <f t="shared" si="0"/>
        <v>2</v>
      </c>
    </row>
    <row r="30" spans="1:8" ht="29.4" thickBot="1" x14ac:dyDescent="0.35">
      <c r="B30" s="1">
        <f>B29*F29</f>
        <v>0</v>
      </c>
      <c r="C30" s="3" t="s">
        <v>74</v>
      </c>
      <c r="D30" s="13"/>
      <c r="E30" s="14"/>
      <c r="F30">
        <f>IFERROR(LOOKUP(D30,$N$3:$N$4,$Q$3:$Q$4),0)</f>
        <v>0</v>
      </c>
      <c r="G30">
        <v>1</v>
      </c>
      <c r="H30">
        <f t="shared" si="0"/>
        <v>2</v>
      </c>
    </row>
    <row r="31" spans="1:8" ht="58.2" customHeight="1" thickBot="1" x14ac:dyDescent="0.35">
      <c r="B31" s="1">
        <f>F12*F30*B30</f>
        <v>0</v>
      </c>
      <c r="C31" s="5" t="s">
        <v>41</v>
      </c>
      <c r="D31" s="21"/>
      <c r="E31" s="22"/>
      <c r="G31">
        <v>2</v>
      </c>
      <c r="H31">
        <f t="shared" si="0"/>
        <v>2</v>
      </c>
    </row>
    <row r="32" spans="1:8" ht="28.8" x14ac:dyDescent="0.3">
      <c r="B32" s="1">
        <f>B29*F29</f>
        <v>0</v>
      </c>
      <c r="C32" s="3" t="s">
        <v>73</v>
      </c>
      <c r="D32" s="13"/>
      <c r="E32" s="14"/>
      <c r="F32">
        <f>IFERROR(LOOKUP(D32,$N$3:$N$4,$Q$3:$Q$4),0)</f>
        <v>0</v>
      </c>
      <c r="G32">
        <v>1</v>
      </c>
      <c r="H32">
        <f t="shared" ref="H32" si="3">IF(B32=G32,1,2)</f>
        <v>2</v>
      </c>
    </row>
    <row r="33" spans="1:8" x14ac:dyDescent="0.3">
      <c r="A33" s="2" t="s">
        <v>75</v>
      </c>
      <c r="D33" s="15"/>
      <c r="E33" s="15"/>
      <c r="H33">
        <f t="shared" si="0"/>
        <v>1</v>
      </c>
    </row>
    <row r="34" spans="1:8" ht="43.2" x14ac:dyDescent="0.3">
      <c r="B34" s="1">
        <f>F12*F8</f>
        <v>0</v>
      </c>
      <c r="C34" s="3" t="s">
        <v>76</v>
      </c>
      <c r="D34" s="13"/>
      <c r="E34" s="14"/>
      <c r="F34">
        <f>IFERROR(LOOKUP(D34,$N$3:$N$4,$O$3:$O$4),0)</f>
        <v>0</v>
      </c>
      <c r="G34">
        <v>1</v>
      </c>
      <c r="H34">
        <f t="shared" si="0"/>
        <v>2</v>
      </c>
    </row>
    <row r="35" spans="1:8" ht="43.8" thickBot="1" x14ac:dyDescent="0.35">
      <c r="B35" s="1">
        <f>F34*F8*F12</f>
        <v>0</v>
      </c>
      <c r="C35" s="3" t="s">
        <v>77</v>
      </c>
      <c r="D35" s="13"/>
      <c r="E35" s="14"/>
      <c r="F35">
        <f>IFERROR(LOOKUP(D35,$N$3:$N$4,$Q$3:$Q$4),0)</f>
        <v>0</v>
      </c>
      <c r="G35">
        <v>1</v>
      </c>
      <c r="H35">
        <f t="shared" si="0"/>
        <v>2</v>
      </c>
    </row>
    <row r="36" spans="1:8" ht="58.2" customHeight="1" thickBot="1" x14ac:dyDescent="0.35">
      <c r="B36" s="1">
        <f>F8*F35*B35</f>
        <v>0</v>
      </c>
      <c r="C36" s="5" t="s">
        <v>41</v>
      </c>
      <c r="D36" s="21"/>
      <c r="E36" s="22"/>
      <c r="G36">
        <v>2</v>
      </c>
      <c r="H36">
        <f t="shared" ref="H36" si="4">IF(B36=G36,1,2)</f>
        <v>2</v>
      </c>
    </row>
    <row r="37" spans="1:8" ht="29.4" thickBot="1" x14ac:dyDescent="0.35">
      <c r="B37" s="1">
        <f>B34*F35*F34</f>
        <v>0</v>
      </c>
      <c r="C37" s="3" t="s">
        <v>78</v>
      </c>
      <c r="D37" s="13"/>
      <c r="E37" s="14"/>
      <c r="F37">
        <f>IFERROR(LOOKUP(D37,$N$3:$N$4,$Q$3:$Q$4),0)</f>
        <v>0</v>
      </c>
      <c r="G37">
        <v>1</v>
      </c>
      <c r="H37">
        <f t="shared" si="0"/>
        <v>2</v>
      </c>
    </row>
    <row r="38" spans="1:8" ht="57.6" customHeight="1" thickBot="1" x14ac:dyDescent="0.35">
      <c r="B38" s="1">
        <f>F12*F37*B37*F35</f>
        <v>0</v>
      </c>
      <c r="C38" s="5" t="s">
        <v>41</v>
      </c>
      <c r="D38" s="21"/>
      <c r="E38" s="22"/>
      <c r="G38">
        <v>2</v>
      </c>
      <c r="H38">
        <f t="shared" si="0"/>
        <v>2</v>
      </c>
    </row>
    <row r="39" spans="1:8" ht="29.4" thickBot="1" x14ac:dyDescent="0.35">
      <c r="B39" s="1">
        <f>IF(SUM(F34:F37)&gt;0,1,0)*F8*F12</f>
        <v>0</v>
      </c>
      <c r="C39" s="3" t="s">
        <v>79</v>
      </c>
      <c r="D39" s="13"/>
      <c r="E39" s="14"/>
      <c r="F39">
        <f>IFERROR(LOOKUP(D39,$N$3:$N$4,$Q$3:$Q$4),0)</f>
        <v>0</v>
      </c>
      <c r="G39">
        <v>1</v>
      </c>
      <c r="H39">
        <f t="shared" si="0"/>
        <v>2</v>
      </c>
    </row>
    <row r="40" spans="1:8" ht="57.6" customHeight="1" thickBot="1" x14ac:dyDescent="0.35">
      <c r="B40" s="1">
        <f>F12*F39*B39</f>
        <v>0</v>
      </c>
      <c r="C40" s="5" t="s">
        <v>41</v>
      </c>
      <c r="D40" s="21"/>
      <c r="E40" s="22"/>
      <c r="G40">
        <v>2</v>
      </c>
      <c r="H40">
        <f t="shared" si="0"/>
        <v>2</v>
      </c>
    </row>
    <row r="41" spans="1:8" ht="44.4" customHeight="1" thickBot="1" x14ac:dyDescent="0.35">
      <c r="B41" s="1">
        <f>IF(SUM(B34:B37)&gt;1,1,0)</f>
        <v>0</v>
      </c>
      <c r="C41" s="3" t="s">
        <v>17</v>
      </c>
      <c r="D41" s="13"/>
      <c r="E41" s="14"/>
      <c r="F41">
        <f>IFERROR(LOOKUP(D41,$N$3:$N$4,$Q$3:$Q$4),0)</f>
        <v>0</v>
      </c>
      <c r="G41">
        <v>1</v>
      </c>
      <c r="H41">
        <f t="shared" si="0"/>
        <v>2</v>
      </c>
    </row>
    <row r="42" spans="1:8" ht="57.6" customHeight="1" thickBot="1" x14ac:dyDescent="0.35">
      <c r="B42" s="1">
        <f>+F41*F12*F8</f>
        <v>0</v>
      </c>
      <c r="C42" s="5" t="s">
        <v>41</v>
      </c>
      <c r="D42" s="21"/>
      <c r="E42" s="22"/>
      <c r="G42">
        <v>2</v>
      </c>
      <c r="H42">
        <f t="shared" si="0"/>
        <v>2</v>
      </c>
    </row>
    <row r="43" spans="1:8" x14ac:dyDescent="0.3">
      <c r="A43" s="2" t="s">
        <v>81</v>
      </c>
      <c r="D43" s="15"/>
      <c r="E43" s="15"/>
      <c r="H43">
        <f t="shared" si="0"/>
        <v>1</v>
      </c>
    </row>
    <row r="44" spans="1:8" ht="29.4" thickBot="1" x14ac:dyDescent="0.35">
      <c r="B44" s="1">
        <f>F12*F8</f>
        <v>0</v>
      </c>
      <c r="C44" s="3" t="s">
        <v>82</v>
      </c>
      <c r="D44" s="13"/>
      <c r="E44" s="14"/>
      <c r="F44">
        <f>IFERROR(LOOKUP(D44,$N$3:$N$4,$Q$3:$Q$4),0)</f>
        <v>0</v>
      </c>
      <c r="G44">
        <v>1</v>
      </c>
      <c r="H44">
        <f t="shared" si="0"/>
        <v>2</v>
      </c>
    </row>
    <row r="45" spans="1:8" ht="58.2" customHeight="1" thickBot="1" x14ac:dyDescent="0.35">
      <c r="B45" s="1">
        <f>F44*B44</f>
        <v>0</v>
      </c>
      <c r="C45" s="5" t="s">
        <v>41</v>
      </c>
      <c r="D45" s="21"/>
      <c r="E45" s="22"/>
      <c r="G45">
        <v>2</v>
      </c>
      <c r="H45">
        <f t="shared" si="0"/>
        <v>2</v>
      </c>
    </row>
    <row r="46" spans="1:8" ht="29.4" thickBot="1" x14ac:dyDescent="0.35">
      <c r="B46" s="1">
        <f>B44</f>
        <v>0</v>
      </c>
      <c r="C46" s="3" t="s">
        <v>83</v>
      </c>
      <c r="D46" s="13"/>
      <c r="E46" s="14"/>
      <c r="F46">
        <f>IFERROR(LOOKUP(D46,$N$3:$N$4,$Q$3:$Q$4),0)</f>
        <v>0</v>
      </c>
      <c r="G46">
        <v>1</v>
      </c>
      <c r="H46">
        <f t="shared" si="0"/>
        <v>2</v>
      </c>
    </row>
    <row r="47" spans="1:8" ht="58.95" customHeight="1" thickBot="1" x14ac:dyDescent="0.35">
      <c r="B47" s="1">
        <f>F46*B44</f>
        <v>0</v>
      </c>
      <c r="C47" s="5" t="s">
        <v>41</v>
      </c>
      <c r="D47" s="21"/>
      <c r="E47" s="22"/>
      <c r="G47">
        <v>2</v>
      </c>
      <c r="H47">
        <f t="shared" si="0"/>
        <v>2</v>
      </c>
    </row>
    <row r="48" spans="1:8" x14ac:dyDescent="0.3">
      <c r="A48" s="2" t="s">
        <v>22</v>
      </c>
      <c r="D48" s="15"/>
      <c r="E48" s="15"/>
      <c r="H48">
        <f t="shared" si="0"/>
        <v>1</v>
      </c>
    </row>
    <row r="49" spans="1:8" ht="28.8" x14ac:dyDescent="0.3">
      <c r="B49" s="1">
        <f>F12*F8</f>
        <v>0</v>
      </c>
      <c r="C49" s="3" t="s">
        <v>23</v>
      </c>
      <c r="D49" s="13"/>
      <c r="E49" s="14"/>
      <c r="F49">
        <f>IFERROR(LOOKUP(D49,$N$3:$N$4,$Q$3:$Q$4),0)</f>
        <v>0</v>
      </c>
      <c r="G49">
        <v>1</v>
      </c>
      <c r="H49">
        <f t="shared" si="0"/>
        <v>2</v>
      </c>
    </row>
    <row r="50" spans="1:8" ht="29.4" thickBot="1" x14ac:dyDescent="0.35">
      <c r="B50" s="1">
        <f>+F49*B49</f>
        <v>0</v>
      </c>
      <c r="C50" s="3" t="s">
        <v>51</v>
      </c>
      <c r="D50" s="13"/>
      <c r="E50" s="14"/>
      <c r="F50">
        <f>IFERROR(LOOKUP(D50,$N$3:$N$4,$Q$3:$Q$4),0)</f>
        <v>0</v>
      </c>
      <c r="G50">
        <v>2</v>
      </c>
      <c r="H50">
        <f t="shared" si="0"/>
        <v>2</v>
      </c>
    </row>
    <row r="51" spans="1:8" ht="58.2" customHeight="1" thickBot="1" x14ac:dyDescent="0.35">
      <c r="B51" s="1">
        <f>+F50*B49</f>
        <v>0</v>
      </c>
      <c r="C51" s="5" t="s">
        <v>41</v>
      </c>
      <c r="D51" s="21"/>
      <c r="E51" s="22"/>
      <c r="G51">
        <v>2</v>
      </c>
      <c r="H51">
        <f t="shared" si="0"/>
        <v>2</v>
      </c>
    </row>
    <row r="52" spans="1:8" x14ac:dyDescent="0.3">
      <c r="B52" s="1">
        <f>F49*F12*B49</f>
        <v>0</v>
      </c>
      <c r="C52" s="3" t="s">
        <v>24</v>
      </c>
      <c r="D52" s="13"/>
      <c r="E52" s="14"/>
      <c r="F52">
        <f>IFERROR(LOOKUP(D52,$N$3:$N$4,$Q$3:$Q$4),0)</f>
        <v>0</v>
      </c>
      <c r="G52">
        <v>1</v>
      </c>
      <c r="H52">
        <f t="shared" si="0"/>
        <v>2</v>
      </c>
    </row>
    <row r="53" spans="1:8" ht="29.4" thickBot="1" x14ac:dyDescent="0.35">
      <c r="B53" s="1">
        <f>F52*F12*B52</f>
        <v>0</v>
      </c>
      <c r="C53" s="3" t="s">
        <v>84</v>
      </c>
      <c r="D53" s="13"/>
      <c r="E53" s="14"/>
      <c r="F53">
        <f>IFERROR(LOOKUP(D53,$N$3:$N$4,$Q$3:$Q$4),0)</f>
        <v>0</v>
      </c>
      <c r="G53">
        <v>1</v>
      </c>
      <c r="H53">
        <f t="shared" si="0"/>
        <v>2</v>
      </c>
    </row>
    <row r="54" spans="1:8" ht="57.6" customHeight="1" thickBot="1" x14ac:dyDescent="0.35">
      <c r="B54" s="1">
        <f>B49*AND(F52=1,F53=2)</f>
        <v>0</v>
      </c>
      <c r="C54" s="5" t="s">
        <v>41</v>
      </c>
      <c r="D54" s="21"/>
      <c r="E54" s="22"/>
      <c r="G54">
        <v>1</v>
      </c>
      <c r="H54">
        <f t="shared" si="0"/>
        <v>2</v>
      </c>
    </row>
    <row r="55" spans="1:8" ht="43.8" thickBot="1" x14ac:dyDescent="0.35">
      <c r="B55" s="1">
        <f>B49*AND(F49=1,F52=2)</f>
        <v>0</v>
      </c>
      <c r="C55" s="3" t="s">
        <v>26</v>
      </c>
      <c r="D55" s="13"/>
      <c r="E55" s="14"/>
      <c r="F55">
        <f>IFERROR(LOOKUP(D55,$N$3:$N$4,$Q$3:$Q$4),0)</f>
        <v>0</v>
      </c>
      <c r="G55">
        <v>1</v>
      </c>
      <c r="H55">
        <f t="shared" si="0"/>
        <v>2</v>
      </c>
    </row>
    <row r="56" spans="1:8" ht="57.6" customHeight="1" thickBot="1" x14ac:dyDescent="0.35">
      <c r="B56" s="1">
        <f>F55*B55</f>
        <v>0</v>
      </c>
      <c r="C56" s="5" t="s">
        <v>41</v>
      </c>
      <c r="D56" s="21"/>
      <c r="E56" s="22"/>
      <c r="G56">
        <v>2</v>
      </c>
      <c r="H56">
        <f t="shared" si="0"/>
        <v>2</v>
      </c>
    </row>
    <row r="57" spans="1:8" x14ac:dyDescent="0.3">
      <c r="A57" s="2" t="s">
        <v>85</v>
      </c>
      <c r="D57" s="15"/>
      <c r="E57" s="15"/>
      <c r="H57">
        <f t="shared" si="0"/>
        <v>1</v>
      </c>
    </row>
    <row r="58" spans="1:8" ht="29.4" thickBot="1" x14ac:dyDescent="0.35">
      <c r="B58" s="1">
        <f>F12*F8</f>
        <v>0</v>
      </c>
      <c r="C58" s="3" t="s">
        <v>28</v>
      </c>
      <c r="D58" s="13"/>
      <c r="E58" s="14"/>
      <c r="F58">
        <f>IFERROR(LOOKUP(D58,$N$3:$N$4,$Q$3:$Q$4),0)</f>
        <v>0</v>
      </c>
      <c r="G58">
        <v>1</v>
      </c>
      <c r="H58">
        <f t="shared" si="0"/>
        <v>2</v>
      </c>
    </row>
    <row r="59" spans="1:8" ht="57.6" customHeight="1" thickBot="1" x14ac:dyDescent="0.35">
      <c r="B59" s="1">
        <f>F58*B58</f>
        <v>0</v>
      </c>
      <c r="C59" s="5" t="s">
        <v>41</v>
      </c>
      <c r="D59" s="21"/>
      <c r="E59" s="22"/>
      <c r="G59">
        <v>2</v>
      </c>
      <c r="H59">
        <f t="shared" si="0"/>
        <v>2</v>
      </c>
    </row>
    <row r="60" spans="1:8" ht="43.8" thickBot="1" x14ac:dyDescent="0.35">
      <c r="B60" s="1">
        <f>+F12*F8</f>
        <v>0</v>
      </c>
      <c r="C60" s="3" t="s">
        <v>86</v>
      </c>
      <c r="D60" s="13"/>
      <c r="E60" s="14"/>
      <c r="F60">
        <f>IFERROR(LOOKUP(D60,$N$3:$N$4,$Q$3:$Q$4),0)</f>
        <v>0</v>
      </c>
      <c r="G60">
        <v>1</v>
      </c>
      <c r="H60">
        <f t="shared" si="0"/>
        <v>2</v>
      </c>
    </row>
    <row r="61" spans="1:8" ht="56.4" customHeight="1" thickBot="1" x14ac:dyDescent="0.35">
      <c r="B61" s="1">
        <f>+F60*B60</f>
        <v>0</v>
      </c>
      <c r="C61" s="5" t="s">
        <v>41</v>
      </c>
      <c r="D61" s="21"/>
      <c r="E61" s="22"/>
      <c r="G61">
        <v>2</v>
      </c>
      <c r="H61">
        <f t="shared" si="0"/>
        <v>2</v>
      </c>
    </row>
    <row r="62" spans="1:8" x14ac:dyDescent="0.3">
      <c r="A62" s="2" t="s">
        <v>87</v>
      </c>
      <c r="D62" s="15"/>
      <c r="E62" s="15"/>
      <c r="H62">
        <f t="shared" si="0"/>
        <v>1</v>
      </c>
    </row>
    <row r="63" spans="1:8" ht="28.8" x14ac:dyDescent="0.3">
      <c r="A63" s="2"/>
      <c r="B63" s="1">
        <f>F12*F8</f>
        <v>0</v>
      </c>
      <c r="C63" s="3" t="s">
        <v>89</v>
      </c>
      <c r="D63" s="13"/>
      <c r="E63" s="14"/>
      <c r="F63">
        <f>IFERROR(LOOKUP(D63,$N$3:$N$4,$P$3:$P$4),0)</f>
        <v>0</v>
      </c>
      <c r="G63">
        <v>1</v>
      </c>
      <c r="H63">
        <f t="shared" ref="H63" si="5">IF(B63=G63,1,2)</f>
        <v>2</v>
      </c>
    </row>
    <row r="64" spans="1:8" ht="28.8" x14ac:dyDescent="0.3">
      <c r="B64" s="1">
        <f>+F12*F8*F63</f>
        <v>0</v>
      </c>
      <c r="C64" s="3" t="s">
        <v>34</v>
      </c>
      <c r="D64" s="13"/>
      <c r="E64" s="14"/>
      <c r="F64">
        <f>IFERROR(LOOKUP(D64,$N$3:$N$4,$O$3:$O$4),0)</f>
        <v>0</v>
      </c>
      <c r="G64">
        <v>1</v>
      </c>
      <c r="H64">
        <f t="shared" si="0"/>
        <v>2</v>
      </c>
    </row>
    <row r="65" spans="1:8" ht="29.4" thickBot="1" x14ac:dyDescent="0.35">
      <c r="B65" s="1">
        <f>+F64*B64</f>
        <v>0</v>
      </c>
      <c r="C65" s="3" t="s">
        <v>88</v>
      </c>
      <c r="D65" s="13"/>
      <c r="E65" s="14"/>
      <c r="F65">
        <f>IFERROR(LOOKUP(D65,$N$3:$N$4,$Q$3:$Q$4),0)</f>
        <v>0</v>
      </c>
      <c r="G65">
        <v>1</v>
      </c>
      <c r="H65">
        <f t="shared" si="0"/>
        <v>2</v>
      </c>
    </row>
    <row r="66" spans="1:8" ht="55.95" customHeight="1" thickBot="1" x14ac:dyDescent="0.35">
      <c r="B66" s="1">
        <f>+F65*B64*F64</f>
        <v>0</v>
      </c>
      <c r="C66" s="5" t="s">
        <v>41</v>
      </c>
      <c r="D66" s="21"/>
      <c r="E66" s="22"/>
      <c r="G66">
        <v>2</v>
      </c>
      <c r="H66">
        <f t="shared" si="0"/>
        <v>2</v>
      </c>
    </row>
    <row r="67" spans="1:8" ht="43.8" thickBot="1" x14ac:dyDescent="0.35">
      <c r="B67" s="1">
        <f>+F12*F8*F63</f>
        <v>0</v>
      </c>
      <c r="C67" s="3" t="s">
        <v>114</v>
      </c>
      <c r="D67" s="13"/>
      <c r="E67" s="14"/>
      <c r="F67">
        <f>IFERROR(LOOKUP(D67,$N$3:$N$4,$O$3:$O$4),0)</f>
        <v>0</v>
      </c>
      <c r="G67">
        <v>1</v>
      </c>
      <c r="H67">
        <f t="shared" si="0"/>
        <v>2</v>
      </c>
    </row>
    <row r="68" spans="1:8" ht="58.2" customHeight="1" thickBot="1" x14ac:dyDescent="0.35">
      <c r="B68" s="1">
        <f>+F67*B67</f>
        <v>0</v>
      </c>
      <c r="C68" s="5" t="s">
        <v>41</v>
      </c>
      <c r="D68" s="21"/>
      <c r="E68" s="22"/>
      <c r="G68">
        <v>1</v>
      </c>
      <c r="H68">
        <f t="shared" si="0"/>
        <v>2</v>
      </c>
    </row>
    <row r="69" spans="1:8" ht="43.8" thickBot="1" x14ac:dyDescent="0.35">
      <c r="B69" s="1">
        <f>+B58*F12</f>
        <v>0</v>
      </c>
      <c r="C69" s="3" t="s">
        <v>113</v>
      </c>
      <c r="D69" s="13"/>
      <c r="E69" s="14"/>
      <c r="F69">
        <f>IFERROR(LOOKUP(D69,$N$3:$N$4,$P$3:$P$4),0)</f>
        <v>0</v>
      </c>
      <c r="G69">
        <v>1</v>
      </c>
      <c r="H69">
        <f t="shared" si="0"/>
        <v>2</v>
      </c>
    </row>
    <row r="70" spans="1:8" ht="58.2" customHeight="1" thickBot="1" x14ac:dyDescent="0.35">
      <c r="B70" s="1">
        <f>+B69*F69</f>
        <v>0</v>
      </c>
      <c r="C70" s="5" t="s">
        <v>37</v>
      </c>
      <c r="D70" s="21"/>
      <c r="E70" s="22"/>
      <c r="G70">
        <v>1</v>
      </c>
      <c r="H70">
        <f t="shared" si="0"/>
        <v>2</v>
      </c>
    </row>
    <row r="71" spans="1:8" x14ac:dyDescent="0.3">
      <c r="A71" s="2" t="s">
        <v>90</v>
      </c>
      <c r="D71" s="15"/>
      <c r="E71" s="15"/>
    </row>
    <row r="72" spans="1:8" ht="28.8" x14ac:dyDescent="0.3">
      <c r="B72" s="1">
        <f>+F12*F8</f>
        <v>0</v>
      </c>
      <c r="C72" s="3" t="s">
        <v>91</v>
      </c>
      <c r="D72" s="13"/>
      <c r="E72" s="14"/>
      <c r="F72">
        <f>IFERROR(LOOKUP(D72,$N$3:$N$4,$O$3:$O$4),0)</f>
        <v>0</v>
      </c>
      <c r="G72">
        <v>1</v>
      </c>
      <c r="H72">
        <f t="shared" ref="H72:H74" si="6">IF(B72=G72,1,2)</f>
        <v>2</v>
      </c>
    </row>
    <row r="73" spans="1:8" ht="29.4" thickBot="1" x14ac:dyDescent="0.35">
      <c r="B73" s="1">
        <f>+F72*B72</f>
        <v>0</v>
      </c>
      <c r="C73" s="3" t="s">
        <v>92</v>
      </c>
      <c r="D73" s="13"/>
      <c r="E73" s="14"/>
      <c r="F73">
        <f>IFERROR(LOOKUP(D73,$N$3:$N$4,$Q$3:$Q$4),0)</f>
        <v>0</v>
      </c>
      <c r="G73">
        <v>1</v>
      </c>
      <c r="H73">
        <f t="shared" si="6"/>
        <v>2</v>
      </c>
    </row>
    <row r="74" spans="1:8" ht="58.2" customHeight="1" thickBot="1" x14ac:dyDescent="0.35">
      <c r="B74" s="1">
        <f>+F73*B72*F72</f>
        <v>0</v>
      </c>
      <c r="C74" s="5" t="s">
        <v>41</v>
      </c>
      <c r="D74" s="21"/>
      <c r="E74" s="22"/>
      <c r="G74">
        <v>2</v>
      </c>
      <c r="H74">
        <f t="shared" si="6"/>
        <v>2</v>
      </c>
    </row>
    <row r="75" spans="1:8" x14ac:dyDescent="0.3">
      <c r="D75" s="15"/>
      <c r="E75" s="15"/>
    </row>
    <row r="76" spans="1:8" x14ac:dyDescent="0.3">
      <c r="A76" s="1" t="s">
        <v>52</v>
      </c>
      <c r="D76" s="15"/>
      <c r="E76" s="15"/>
    </row>
    <row r="77" spans="1:8" ht="58.2" thickBot="1" x14ac:dyDescent="0.35">
      <c r="B77" s="1">
        <f>+F8*F12</f>
        <v>0</v>
      </c>
      <c r="C77" s="3" t="s">
        <v>93</v>
      </c>
      <c r="D77" s="13"/>
      <c r="E77" s="14"/>
      <c r="F77">
        <f>IFERROR(LOOKUP(D77,$N$3:$N$4,$O$3:$O$4),0)</f>
        <v>0</v>
      </c>
      <c r="G77">
        <v>1</v>
      </c>
      <c r="H77">
        <f t="shared" ref="H77:H83" si="7">IF(B77=G77,1,2)</f>
        <v>2</v>
      </c>
    </row>
    <row r="78" spans="1:8" ht="57" customHeight="1" thickBot="1" x14ac:dyDescent="0.35">
      <c r="B78" s="1">
        <f>+B77*F77</f>
        <v>0</v>
      </c>
      <c r="C78" s="5" t="s">
        <v>41</v>
      </c>
      <c r="D78" s="21"/>
      <c r="E78" s="22"/>
      <c r="G78">
        <v>1</v>
      </c>
      <c r="H78">
        <f t="shared" si="7"/>
        <v>2</v>
      </c>
    </row>
    <row r="79" spans="1:8" ht="57" customHeight="1" thickBot="1" x14ac:dyDescent="0.35">
      <c r="B79" s="1">
        <f>F12*F8</f>
        <v>0</v>
      </c>
      <c r="C79" s="3" t="s">
        <v>94</v>
      </c>
      <c r="D79" s="13"/>
      <c r="E79" s="14"/>
      <c r="F79">
        <f>IFERROR(LOOKUP(D79,$N$3:$N$4,$O$3:$O$4),0)</f>
        <v>0</v>
      </c>
      <c r="G79">
        <v>1</v>
      </c>
      <c r="H79">
        <f t="shared" si="7"/>
        <v>2</v>
      </c>
    </row>
    <row r="80" spans="1:8" ht="57" customHeight="1" thickBot="1" x14ac:dyDescent="0.35">
      <c r="B80" s="1">
        <f>+B79*F79</f>
        <v>0</v>
      </c>
      <c r="C80" s="5" t="s">
        <v>41</v>
      </c>
      <c r="D80" s="21"/>
      <c r="E80" s="22"/>
      <c r="G80">
        <v>1</v>
      </c>
      <c r="H80">
        <f t="shared" si="7"/>
        <v>2</v>
      </c>
    </row>
    <row r="81" spans="2:8" ht="28.8" x14ac:dyDescent="0.3">
      <c r="B81" s="1">
        <f>F8*F12*MAX(F77,F79)</f>
        <v>0</v>
      </c>
      <c r="C81" s="5" t="s">
        <v>53</v>
      </c>
      <c r="D81" s="13"/>
      <c r="E81" s="14"/>
      <c r="F81">
        <f>IFERROR(LOOKUP(D81,$N$3:$N$4,$O$3:$O$4),0)</f>
        <v>0</v>
      </c>
      <c r="G81">
        <v>1</v>
      </c>
      <c r="H81">
        <f t="shared" si="7"/>
        <v>2</v>
      </c>
    </row>
    <row r="82" spans="2:8" ht="29.4" thickBot="1" x14ac:dyDescent="0.35">
      <c r="B82" s="1">
        <f>+F12*F8</f>
        <v>0</v>
      </c>
      <c r="C82" s="5" t="s">
        <v>56</v>
      </c>
      <c r="D82" s="13"/>
      <c r="E82" s="14"/>
      <c r="F82">
        <f>IFERROR(LOOKUP(D82,$N$3:$N$5,$Q$3:$Q$5),0)</f>
        <v>0</v>
      </c>
      <c r="G82">
        <v>1</v>
      </c>
      <c r="H82">
        <f t="shared" si="7"/>
        <v>2</v>
      </c>
    </row>
    <row r="83" spans="2:8" ht="72" customHeight="1" thickBot="1" x14ac:dyDescent="0.35">
      <c r="B83" s="1">
        <f>+F82*B82</f>
        <v>0</v>
      </c>
      <c r="C83" s="5" t="s">
        <v>95</v>
      </c>
      <c r="D83" s="21"/>
      <c r="E83" s="22"/>
      <c r="G83">
        <v>3</v>
      </c>
      <c r="H83">
        <f t="shared" si="7"/>
        <v>2</v>
      </c>
    </row>
    <row r="84" spans="2:8" x14ac:dyDescent="0.3">
      <c r="C84" s="6"/>
    </row>
    <row r="85" spans="2:8" x14ac:dyDescent="0.3">
      <c r="C85" s="6"/>
    </row>
    <row r="86" spans="2:8" x14ac:dyDescent="0.3">
      <c r="C86" s="6"/>
    </row>
    <row r="87" spans="2:8" x14ac:dyDescent="0.3">
      <c r="C87" s="6"/>
    </row>
    <row r="88" spans="2:8" x14ac:dyDescent="0.3">
      <c r="C88" s="6"/>
    </row>
  </sheetData>
  <sheetProtection sheet="1" objects="1" scenarios="1"/>
  <mergeCells count="24">
    <mergeCell ref="C1:E1"/>
    <mergeCell ref="D78:E78"/>
    <mergeCell ref="D80:E80"/>
    <mergeCell ref="D83:E83"/>
    <mergeCell ref="D36:E36"/>
    <mergeCell ref="D74:E74"/>
    <mergeCell ref="D54:E54"/>
    <mergeCell ref="D56:E56"/>
    <mergeCell ref="D59:E59"/>
    <mergeCell ref="D61:E61"/>
    <mergeCell ref="D66:E66"/>
    <mergeCell ref="D68:E68"/>
    <mergeCell ref="D38:E38"/>
    <mergeCell ref="D40:E40"/>
    <mergeCell ref="D42:E42"/>
    <mergeCell ref="D45:E45"/>
    <mergeCell ref="D70:E70"/>
    <mergeCell ref="D47:E47"/>
    <mergeCell ref="D51:E51"/>
    <mergeCell ref="D20:E20"/>
    <mergeCell ref="D17:E17"/>
    <mergeCell ref="D27:E27"/>
    <mergeCell ref="D31:E31"/>
    <mergeCell ref="D24:E24"/>
  </mergeCells>
  <conditionalFormatting sqref="C8:E24">
    <cfRule type="expression" dxfId="24" priority="2">
      <formula>$H8=2</formula>
    </cfRule>
  </conditionalFormatting>
  <conditionalFormatting sqref="C25:E33">
    <cfRule type="expression" dxfId="23" priority="28">
      <formula>$H25=2</formula>
    </cfRule>
  </conditionalFormatting>
  <conditionalFormatting sqref="C34:E35">
    <cfRule type="expression" dxfId="22" priority="22">
      <formula>$H34=2</formula>
    </cfRule>
  </conditionalFormatting>
  <conditionalFormatting sqref="C36:E36">
    <cfRule type="expression" dxfId="21" priority="14">
      <formula>$H36=2</formula>
    </cfRule>
  </conditionalFormatting>
  <conditionalFormatting sqref="C37:E62">
    <cfRule type="expression" dxfId="20" priority="19">
      <formula>$H37=2</formula>
    </cfRule>
  </conditionalFormatting>
  <conditionalFormatting sqref="C63:E68">
    <cfRule type="expression" dxfId="19" priority="8">
      <formula>$H63=2</formula>
    </cfRule>
  </conditionalFormatting>
  <conditionalFormatting sqref="C69:E70">
    <cfRule type="expression" dxfId="18" priority="1">
      <formula>$H69=2</formula>
    </cfRule>
  </conditionalFormatting>
  <conditionalFormatting sqref="C72:E74">
    <cfRule type="expression" dxfId="17" priority="3">
      <formula>$H72=2</formula>
    </cfRule>
  </conditionalFormatting>
  <conditionalFormatting sqref="C77:E81">
    <cfRule type="expression" dxfId="16" priority="40">
      <formula>$H77=2</formula>
    </cfRule>
  </conditionalFormatting>
  <conditionalFormatting sqref="C82:E83">
    <cfRule type="expression" dxfId="15" priority="34">
      <formula>$H82=2</formula>
    </cfRule>
  </conditionalFormatting>
  <conditionalFormatting sqref="D8">
    <cfRule type="cellIs" dxfId="14" priority="63" operator="equal">
      <formula>"Ne"</formula>
    </cfRule>
  </conditionalFormatting>
  <conditionalFormatting sqref="D21:D22">
    <cfRule type="cellIs" dxfId="13" priority="62" operator="equal">
      <formula>"Ano"</formula>
    </cfRule>
  </conditionalFormatting>
  <conditionalFormatting sqref="D29">
    <cfRule type="cellIs" dxfId="12" priority="57" operator="equal">
      <formula>"Ne"</formula>
    </cfRule>
  </conditionalFormatting>
  <conditionalFormatting sqref="D32">
    <cfRule type="cellIs" dxfId="11" priority="26" operator="equal">
      <formula>"Ne"</formula>
    </cfRule>
  </conditionalFormatting>
  <conditionalFormatting sqref="D34:D35">
    <cfRule type="cellIs" dxfId="10" priority="20" operator="equal">
      <formula>"Ne"</formula>
    </cfRule>
  </conditionalFormatting>
  <conditionalFormatting sqref="D37">
    <cfRule type="cellIs" dxfId="9" priority="17" operator="equal">
      <formula>"Ne"</formula>
    </cfRule>
  </conditionalFormatting>
  <conditionalFormatting sqref="D50">
    <cfRule type="cellIs" dxfId="8" priority="15" operator="equal">
      <formula>"Ne"</formula>
    </cfRule>
  </conditionalFormatting>
  <conditionalFormatting sqref="D53">
    <cfRule type="cellIs" dxfId="7" priority="12" operator="equal">
      <formula>"Ne"</formula>
    </cfRule>
  </conditionalFormatting>
  <conditionalFormatting sqref="D58">
    <cfRule type="cellIs" dxfId="6" priority="53" operator="equal">
      <formula>"Ne"</formula>
    </cfRule>
  </conditionalFormatting>
  <conditionalFormatting sqref="D63">
    <cfRule type="cellIs" dxfId="5" priority="7" operator="equal">
      <formula>"Ano"</formula>
    </cfRule>
  </conditionalFormatting>
  <conditionalFormatting sqref="D64">
    <cfRule type="cellIs" dxfId="4" priority="51" operator="equal">
      <formula>"Ne"</formula>
    </cfRule>
  </conditionalFormatting>
  <conditionalFormatting sqref="D67">
    <cfRule type="cellIs" dxfId="3" priority="50" operator="equal">
      <formula>"Ano"</formula>
    </cfRule>
  </conditionalFormatting>
  <conditionalFormatting sqref="D72">
    <cfRule type="cellIs" dxfId="2" priority="4" operator="equal">
      <formula>"Ne"</formula>
    </cfRule>
  </conditionalFormatting>
  <conditionalFormatting sqref="D81">
    <cfRule type="cellIs" dxfId="1" priority="39" operator="equal">
      <formula>"Ano"</formula>
    </cfRule>
  </conditionalFormatting>
  <conditionalFormatting sqref="D82">
    <cfRule type="cellIs" dxfId="0" priority="31" operator="equal">
      <formula>"Ne"</formula>
    </cfRule>
  </conditionalFormatting>
  <dataValidations count="2">
    <dataValidation type="list" allowBlank="1" showInputMessage="1" showErrorMessage="1" sqref="D82" xr:uid="{00000000-0002-0000-0200-000000000000}">
      <formula1>$N$3:$N$5</formula1>
    </dataValidation>
    <dataValidation type="list" allowBlank="1" showInputMessage="1" showErrorMessage="1" sqref="D12 D72:D73 D63:D65 D34:D35 D18:D19 D81 D79 D77 D49:D50 D37 D46 D67 D52:D53 D60 D58 D55 D44 D8 D14:D16 D41 D39 D32 D29:D30 D26 D21:D23 D69" xr:uid="{00000000-0002-0000-0200-000001000000}">
      <formula1>$N$3:$N$4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Obecná část</vt:lpstr>
      <vt:lpstr>Srážkové vody</vt:lpstr>
      <vt:lpstr>Šedé vody</vt:lpstr>
    </vt:vector>
  </TitlesOfParts>
  <Company>VSCHT Praha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Bartacek Jan</dc:creator>
  <cp:lastModifiedBy>Polak Bohdan</cp:lastModifiedBy>
  <cp:lastPrinted>2022-07-14T15:38:16Z</cp:lastPrinted>
  <dcterms:created xsi:type="dcterms:W3CDTF">2022-07-13T11:05:07Z</dcterms:created>
  <dcterms:modified xsi:type="dcterms:W3CDTF">2025-06-15T19:11:10Z</dcterms:modified>
</cp:coreProperties>
</file>